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st Center\2023 Special Projects\StartUp\"/>
    </mc:Choice>
  </mc:AlternateContent>
  <xr:revisionPtr revIDLastSave="0" documentId="13_ncr:1_{C5DCEC3A-FCF9-4BEE-B656-DCA1C37B8827}" xr6:coauthVersionLast="47" xr6:coauthVersionMax="47" xr10:uidLastSave="{00000000-0000-0000-0000-000000000000}"/>
  <workbookProtection workbookAlgorithmName="SHA-512" workbookHashValue="NkSA3nuasE9zxcKb7koRdVw/L8YsTlYKjAnEpP76MmXvuClnfPPYPh9NgWIRi4XrwcR02vqTO+rYZMIWjI3aNQ==" workbookSaltValue="Mp5xuvuhcXPIMh8TLo6g2A==" workbookSpinCount="100000" lockStructure="1"/>
  <bookViews>
    <workbookView xWindow="-108" yWindow="-108" windowWidth="23256" windowHeight="13176" tabRatio="796" xr2:uid="{E502F62E-071D-46B9-B207-30FEDF55815D}"/>
  </bookViews>
  <sheets>
    <sheet name="Read First" sheetId="44" r:id="rId1"/>
    <sheet name="Start Here" sheetId="45" r:id="rId2"/>
    <sheet name="Labor Calculator" sheetId="38" r:id="rId3"/>
    <sheet name="Direct &amp; Operating Labor" sheetId="37" state="hidden" r:id="rId4"/>
    <sheet name="Operating Expenses" sheetId="12" r:id="rId5"/>
    <sheet name="COGS &amp; COSS" sheetId="42" r:id="rId6"/>
    <sheet name="Pricing &amp; Financial Position" sheetId="29" r:id="rId7"/>
    <sheet name="User Support" sheetId="25" r:id="rId8"/>
    <sheet name="Drop-Down Lists" sheetId="32" state="hidden" r:id="rId9"/>
  </sheets>
  <externalReferences>
    <externalReference r:id="rId10"/>
  </externalReferences>
  <definedNames>
    <definedName name="Annual_Interest_Rate" localSheetId="3">#REF!</definedName>
    <definedName name="Annual_Interest_Rate" localSheetId="2">#REF!</definedName>
    <definedName name="Annual_Interest_Rate">#REF!</definedName>
    <definedName name="Beg_Bal" localSheetId="3">#REF!</definedName>
    <definedName name="Beg_Bal" localSheetId="2">#REF!</definedName>
    <definedName name="Beg_Bal">#REF!</definedName>
    <definedName name="Buildings">'[1]1-StartingPoint'!$C$10</definedName>
    <definedName name="Category1_Annual_Sales">'[1]3a-SalesForecastYear1'!$O$19</definedName>
    <definedName name="Category1_SalesPrice">'[1]3a-SalesForecastYear1'!#REF!</definedName>
    <definedName name="Category2_Annual_Sales">'[1]3a-SalesForecastYear1'!$O$25</definedName>
    <definedName name="Category2_SalesPrice">'[1]3a-SalesForecastYear1'!#REF!</definedName>
    <definedName name="Category3_Annual_Sales">'[1]3a-SalesForecastYear1'!$O$31</definedName>
    <definedName name="Category3_SalesPrice">'[1]3a-SalesForecastYear1'!#REF!</definedName>
    <definedName name="Category4_Annual_Sales">'[1]3a-SalesForecastYear1'!$O$37</definedName>
    <definedName name="Category4_SalesPrice">'[1]3a-SalesForecastYear1'!#REF!</definedName>
    <definedName name="Category5_Annual_Sales">'[1]3a-SalesForecastYear1'!$O$43</definedName>
    <definedName name="Category5_SalesPrice">'[1]3a-SalesForecastYear1'!#REF!</definedName>
    <definedName name="Category6_Annual_Sales">'[1]3a-SalesForecastYear1'!$O$49</definedName>
    <definedName name="Category6_SalesPrice">'[1]3a-SalesForecastYear1'!#REF!</definedName>
    <definedName name="CCDebt">'[1]1-StartingPoint'!$D$39</definedName>
    <definedName name="COGS">'Drop-Down Lists'!$P$18:$P$21</definedName>
    <definedName name="COGS_Annual_Total">'[1]3a-SalesForecastYear1'!$O$54</definedName>
    <definedName name="COGS2" localSheetId="3">IF('Direct &amp; Operating Labor'!Values_Entered,Header_Row+'Direct &amp; Operating Labor'!Number_of_Payments,Header_Row)</definedName>
    <definedName name="COGS2" localSheetId="2">IF('Labor Calculator'!Values_Entered,Header_Row+'Labor Calculator'!Number_of_Payments,Header_Row)</definedName>
    <definedName name="COGS2" localSheetId="6">IF('Pricing &amp; Financial Position'!Values_Entered,Header_Row+'Pricing &amp; Financial Position'!Number_of_Payments,Header_Row)</definedName>
    <definedName name="COGS2">IF(Values_Entered,Header_Row+Number_of_Payments,Header_Row)</definedName>
    <definedName name="CommLoan">'[1]1-StartingPoint'!$D$37</definedName>
    <definedName name="CommMortgage">'[1]1-StartingPoint'!$D$38</definedName>
    <definedName name="ContingencyCash">'[1]1-StartingPoint'!#REF!</definedName>
    <definedName name="COS">'Drop-Down Lists'!$Q$18:$Q$24</definedName>
    <definedName name="COSS">'Drop-Down Lists'!$Q$18:$Q$21</definedName>
    <definedName name="Equipment">'[1]1-StartingPoint'!$C$12</definedName>
    <definedName name="Extra_Pay">#REF!</definedName>
    <definedName name="Furniture">'[1]1-StartingPoint'!$C$13</definedName>
    <definedName name="Info_Entered">#REF!</definedName>
    <definedName name="Int">#REF!</definedName>
    <definedName name="InterestRate_ShortTerm">#REF!</definedName>
    <definedName name="Inventory">'[1]1-StartingPoint'!$C$21</definedName>
    <definedName name="Land">'[1]1-StartingPoint'!$C$9</definedName>
    <definedName name="Last_Row" localSheetId="3">IF('Direct &amp; Operating Labor'!Values_Entered,Header_Row+'Direct &amp; Operating Labor'!Number_of_Payments,Header_Row)</definedName>
    <definedName name="Last_Row" localSheetId="2">IF('Labor Calculator'!Values_Entered,Header_Row+'Labor Calculator'!Number_of_Payments,Header_Row)</definedName>
    <definedName name="Last_Row" localSheetId="4">IF('Operating Expenses'!Values_Entered,Header_Row+'Operating Expenses'!Number_of_Payments,Header_Row)</definedName>
    <definedName name="Last_Row" localSheetId="6">IF('Pricing &amp; Financial Position'!Values_Entered,Header_Row+'Pricing &amp; Financial Position'!Number_of_Payments,Header_Row)</definedName>
    <definedName name="Last_Row">IF(Values_Entered,Header_Row+Number_of_Payments,Header_Row)</definedName>
    <definedName name="LeaseImprovements">'[1]1-StartingPoint'!$C$11</definedName>
    <definedName name="Loan_Amount">#REF!</definedName>
    <definedName name="Loan_Term_Years">#REF!</definedName>
    <definedName name="LoanAmount_ShortTerm">#REF!</definedName>
    <definedName name="LoanTermYears_ShortTerm">#REF!</definedName>
    <definedName name="Margin_Annual_Total">'[1]3a-SalesForecastYear1'!$O$55</definedName>
    <definedName name="Monthly_Payment_LongTerm">#REF!</definedName>
    <definedName name="NetIncomeY1">'[1]7b-IncomeStatementYrs1-3'!$C$59</definedName>
    <definedName name="NetIncomeY2">'[1]7b-IncomeStatementYrs1-3'!$E$59</definedName>
    <definedName name="NetIncomeY3">'[1]7b-IncomeStatementYrs1-3'!$G$59</definedName>
    <definedName name="Number_of_Payments" localSheetId="3">MATCH(0.01,End_Bal,-1)+1</definedName>
    <definedName name="Number_of_Payments" localSheetId="2">MATCH(0.01,End_Bal,-1)+1</definedName>
    <definedName name="Number_of_Payments" localSheetId="4">MATCH(0.01,End_Bal,-1)+1</definedName>
    <definedName name="Number_of_Payments" localSheetId="6">MATCH(0.01,End_Bal,-1)+1</definedName>
    <definedName name="Number_of_Payments">MATCH(0.01,End_Bal,-1)+1</definedName>
    <definedName name="Other">'Drop-Down Lists'!$R$18:$R$24</definedName>
    <definedName name="OtherBankDebt">'[1]1-StartingPoint'!$D$41</definedName>
    <definedName name="OtherFixedAssets">'[1]1-StartingPoint'!$C$15</definedName>
    <definedName name="OtherStartUp">'[1]1-StartingPoint'!$C$28</definedName>
    <definedName name="OutsideInvest">'[1]1-StartingPoint'!$D$35</definedName>
    <definedName name="OwnerEquity">'[1]1-StartingPoint'!$D$34</definedName>
    <definedName name="Pay_Num">#REF!</definedName>
    <definedName name="Payments_per_Year">#REF!</definedName>
    <definedName name="PricePerUnit_Annual_Total">'[1]3a-SalesForecastYear1'!#REF!</definedName>
    <definedName name="Princ">#REF!</definedName>
    <definedName name="_xlnm.Print_Area" localSheetId="5">'COGS &amp; COSS'!$E$7:$H$29</definedName>
    <definedName name="_xlnm.Print_Area" localSheetId="4">'Operating Expenses'!$B$9:$E$25</definedName>
    <definedName name="Projected_Yr2_COGS" localSheetId="3">'[1]3b-SalesForecastYrs1-3'!#REF!</definedName>
    <definedName name="Projected_Yr2_COGS" localSheetId="2">'[1]3b-SalesForecastYrs1-3'!#REF!</definedName>
    <definedName name="Projected_Yr2_COGS">'[1]3b-SalesForecastYrs1-3'!#REF!</definedName>
    <definedName name="Sales_Annual_Total">'[1]3a-SalesForecastYear1'!$O$53</definedName>
    <definedName name="SalesForecast_yr1">'[1]3b-SalesForecastYrs1-3'!#REF!</definedName>
    <definedName name="SalesForecast_yr2">'[1]3b-SalesForecastYrs1-3'!#REF!</definedName>
    <definedName name="SalesForecast_yr3">'[1]3b-SalesForecastYrs1-3'!#REF!</definedName>
    <definedName name="Sched_Pay" localSheetId="3">#REF!</definedName>
    <definedName name="Sched_Pay" localSheetId="2">#REF!</definedName>
    <definedName name="Sched_Pay">#REF!</definedName>
    <definedName name="Scheduled_Extra_Payments" localSheetId="3">#REF!</definedName>
    <definedName name="Scheduled_Extra_Payments" localSheetId="2">#REF!</definedName>
    <definedName name="Scheduled_Extra_Payments">#REF!</definedName>
    <definedName name="Scheduled_Monthly_Payment" localSheetId="3">#REF!</definedName>
    <definedName name="Scheduled_Monthly_Payment" localSheetId="2">#REF!</definedName>
    <definedName name="Scheduled_Monthly_Payment">#REF!</definedName>
    <definedName name="T_M">'Drop-Down Lists'!#REF!</definedName>
    <definedName name="TM">'Drop-Down Lists'!$R$18:$R$21</definedName>
    <definedName name="Total_Amount_Paid">#REF!</definedName>
    <definedName name="Total_Interest_Paid">#REF!</definedName>
    <definedName name="Total_Pay">#REF!</definedName>
    <definedName name="Total_Payments_LongTerm">#REF!</definedName>
    <definedName name="TotalOperatingCapital">'[1]1-StartingPoint'!$C$30</definedName>
    <definedName name="Unit1">'[1]3a-SalesForecastYear1'!$C$9</definedName>
    <definedName name="Unit1_Annual">'[1]3a-SalesForecastYear1'!$O$18</definedName>
    <definedName name="Unit2">'[1]3a-SalesForecastYear1'!$C$10</definedName>
    <definedName name="Unit2_Annual">'[1]3a-SalesForecastYear1'!$O$24</definedName>
    <definedName name="Unit3">'[1]3a-SalesForecastYear1'!$C$11</definedName>
    <definedName name="Unit3_Annual">'[1]3a-SalesForecastYear1'!$O$30</definedName>
    <definedName name="Unit4">'[1]3a-SalesForecastYear1'!$C$12</definedName>
    <definedName name="Unit4_Annual">'[1]3a-SalesForecastYear1'!$O$36</definedName>
    <definedName name="Unit5">'[1]3a-SalesForecastYear1'!$C$13</definedName>
    <definedName name="Unit5_Annual">'[1]3a-SalesForecastYear1'!$O$42</definedName>
    <definedName name="Unit6">'[1]3a-SalesForecastYear1'!$C$14</definedName>
    <definedName name="Unit6_Annual">'[1]3a-SalesForecastYear1'!$O$48</definedName>
    <definedName name="Units_Annual_Total">'[1]3a-SalesForecastYear1'!$O$52</definedName>
    <definedName name="Values_Entered" localSheetId="3">IF(Loan_Amount*Interest_Rate*Loan_Years*Loan_Start&gt;0,1,0)</definedName>
    <definedName name="Values_Entered" localSheetId="2">IF([0]!Loan_Amount*Interest_Rate*Loan_Years*Loan_Start&gt;0,1,0)</definedName>
    <definedName name="Values_Entered" localSheetId="4">IF([0]!Loan_Amount*Interest_Rate*Loan_Years*Loan_Start&gt;0,1,0)</definedName>
    <definedName name="Values_Entered" localSheetId="6">IF([0]!Loan_Amount*Interest_Rate*Loan_Years*Loan_Start&gt;0,1,0)</definedName>
    <definedName name="Values_Entered">IF(Loan_Amount*Interest_Rate*Loan_Years*Loan_Start&gt;0,1,0)</definedName>
    <definedName name="VehicleLoan">'[1]1-StartingPoint'!$D$40</definedName>
    <definedName name="Vehicles">'[1]1-StartingPoint'!$C$14</definedName>
    <definedName name="Working_Capital">'[1]1-StartingPoint'!$C$29</definedName>
    <definedName name="Y1EndingCashBal">'[1]6a-CashFlowYear1'!$N$33</definedName>
    <definedName name="YearlyPayments_ShortTerm" localSheetId="3">#REF!</definedName>
    <definedName name="YearlyPayments_ShortTerm" localSheetId="2">#REF!</definedName>
    <definedName name="YearlyPayments_ShortTer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29" l="1"/>
  <c r="R17" i="42"/>
  <c r="O18" i="42"/>
  <c r="R18" i="42"/>
  <c r="E12" i="12" l="1"/>
  <c r="S18" i="38"/>
  <c r="Q12" i="38"/>
  <c r="E100" i="25" l="1"/>
  <c r="I58" i="25"/>
  <c r="L56" i="25"/>
  <c r="F100" i="25"/>
  <c r="G17" i="38"/>
  <c r="I6" i="29"/>
  <c r="I4" i="29"/>
  <c r="B6" i="29"/>
  <c r="B4" i="29"/>
  <c r="C6" i="12"/>
  <c r="C5" i="12"/>
  <c r="B4" i="12"/>
  <c r="B3" i="12"/>
  <c r="G4" i="42"/>
  <c r="G3" i="42"/>
  <c r="B3" i="42"/>
  <c r="B4" i="42"/>
  <c r="I4" i="38"/>
  <c r="I3" i="38"/>
  <c r="B3" i="38"/>
  <c r="B4" i="38"/>
  <c r="I15" i="32"/>
  <c r="I16" i="32"/>
  <c r="I14" i="32"/>
  <c r="X2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5" i="29"/>
  <c r="O6" i="29"/>
  <c r="H14" i="29" l="1"/>
  <c r="W12" i="29" s="1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R11" i="42"/>
  <c r="O110" i="42"/>
  <c r="O12" i="42"/>
  <c r="O13" i="42"/>
  <c r="O14" i="42"/>
  <c r="O15" i="42"/>
  <c r="O16" i="42"/>
  <c r="O17" i="42"/>
  <c r="O19" i="42"/>
  <c r="O20" i="42"/>
  <c r="O21" i="42"/>
  <c r="O22" i="42"/>
  <c r="O23" i="42"/>
  <c r="O24" i="42"/>
  <c r="O25" i="42"/>
  <c r="O26" i="42"/>
  <c r="O27" i="42"/>
  <c r="O28" i="42"/>
  <c r="O29" i="42"/>
  <c r="O30" i="42"/>
  <c r="O31" i="42"/>
  <c r="O32" i="42"/>
  <c r="O33" i="42"/>
  <c r="O34" i="42"/>
  <c r="O35" i="42"/>
  <c r="O36" i="42"/>
  <c r="O37" i="42"/>
  <c r="O38" i="42"/>
  <c r="O39" i="42"/>
  <c r="O40" i="42"/>
  <c r="O41" i="42"/>
  <c r="O42" i="42"/>
  <c r="O43" i="42"/>
  <c r="O44" i="42"/>
  <c r="O45" i="42"/>
  <c r="O46" i="42"/>
  <c r="O47" i="42"/>
  <c r="O48" i="42"/>
  <c r="O49" i="42"/>
  <c r="O50" i="42"/>
  <c r="O51" i="42"/>
  <c r="O52" i="42"/>
  <c r="O53" i="42"/>
  <c r="O54" i="42"/>
  <c r="O55" i="42"/>
  <c r="O56" i="42"/>
  <c r="O57" i="42"/>
  <c r="O58" i="42"/>
  <c r="O59" i="42"/>
  <c r="O60" i="42"/>
  <c r="O61" i="42"/>
  <c r="O62" i="42"/>
  <c r="O63" i="42"/>
  <c r="O64" i="42"/>
  <c r="O65" i="42"/>
  <c r="O66" i="42"/>
  <c r="O67" i="42"/>
  <c r="O68" i="42"/>
  <c r="O69" i="42"/>
  <c r="O70" i="42"/>
  <c r="O71" i="42"/>
  <c r="O72" i="42"/>
  <c r="O73" i="42"/>
  <c r="O74" i="42"/>
  <c r="O75" i="42"/>
  <c r="O76" i="42"/>
  <c r="O77" i="42"/>
  <c r="O78" i="42"/>
  <c r="O79" i="42"/>
  <c r="O80" i="42"/>
  <c r="O81" i="42"/>
  <c r="O82" i="42"/>
  <c r="O83" i="42"/>
  <c r="O84" i="42"/>
  <c r="O85" i="42"/>
  <c r="O86" i="42"/>
  <c r="O87" i="42"/>
  <c r="O88" i="42"/>
  <c r="O89" i="42"/>
  <c r="O90" i="42"/>
  <c r="O91" i="42"/>
  <c r="O92" i="42"/>
  <c r="O93" i="42"/>
  <c r="O94" i="42"/>
  <c r="O95" i="42"/>
  <c r="O96" i="42"/>
  <c r="O97" i="42"/>
  <c r="O98" i="42"/>
  <c r="O99" i="42"/>
  <c r="O100" i="42"/>
  <c r="O101" i="42"/>
  <c r="O102" i="42"/>
  <c r="O103" i="42"/>
  <c r="O104" i="42"/>
  <c r="O105" i="42"/>
  <c r="O106" i="42"/>
  <c r="O107" i="42"/>
  <c r="O108" i="42"/>
  <c r="O109" i="42"/>
  <c r="O11" i="42"/>
  <c r="R15" i="42"/>
  <c r="K12" i="42"/>
  <c r="K13" i="42"/>
  <c r="K14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41" i="42"/>
  <c r="K42" i="42"/>
  <c r="K43" i="42"/>
  <c r="K44" i="42"/>
  <c r="K45" i="42"/>
  <c r="K46" i="42"/>
  <c r="K47" i="42"/>
  <c r="K48" i="42"/>
  <c r="K49" i="42"/>
  <c r="K50" i="42"/>
  <c r="K51" i="42"/>
  <c r="K52" i="42"/>
  <c r="K53" i="42"/>
  <c r="K54" i="42"/>
  <c r="K55" i="42"/>
  <c r="K56" i="42"/>
  <c r="K57" i="42"/>
  <c r="K58" i="42"/>
  <c r="K59" i="42"/>
  <c r="K60" i="42"/>
  <c r="K61" i="42"/>
  <c r="K62" i="42"/>
  <c r="K63" i="42"/>
  <c r="K64" i="42"/>
  <c r="K65" i="42"/>
  <c r="K66" i="42"/>
  <c r="K67" i="42"/>
  <c r="K68" i="42"/>
  <c r="K69" i="42"/>
  <c r="K70" i="42"/>
  <c r="K71" i="42"/>
  <c r="K72" i="42"/>
  <c r="K73" i="42"/>
  <c r="K74" i="42"/>
  <c r="K75" i="42"/>
  <c r="K76" i="42"/>
  <c r="K77" i="42"/>
  <c r="K78" i="42"/>
  <c r="K79" i="42"/>
  <c r="K80" i="42"/>
  <c r="K81" i="42"/>
  <c r="K82" i="42"/>
  <c r="K83" i="42"/>
  <c r="K84" i="42"/>
  <c r="K85" i="42"/>
  <c r="K86" i="42"/>
  <c r="K87" i="42"/>
  <c r="K88" i="42"/>
  <c r="K89" i="42"/>
  <c r="K90" i="42"/>
  <c r="K91" i="42"/>
  <c r="K92" i="42"/>
  <c r="K93" i="42"/>
  <c r="K94" i="42"/>
  <c r="K95" i="42"/>
  <c r="K96" i="42"/>
  <c r="K97" i="42"/>
  <c r="K98" i="42"/>
  <c r="K99" i="42"/>
  <c r="K100" i="42"/>
  <c r="K101" i="42"/>
  <c r="K102" i="42"/>
  <c r="K103" i="42"/>
  <c r="K104" i="42"/>
  <c r="K105" i="42"/>
  <c r="K106" i="42"/>
  <c r="K107" i="42"/>
  <c r="K108" i="42"/>
  <c r="K109" i="42"/>
  <c r="K110" i="42"/>
  <c r="K11" i="42"/>
  <c r="D16" i="37"/>
  <c r="E12" i="37"/>
  <c r="G37" i="38"/>
  <c r="G36" i="38"/>
  <c r="G35" i="38"/>
  <c r="J25" i="38"/>
  <c r="J26" i="38" s="1"/>
  <c r="K25" i="38"/>
  <c r="K26" i="38" s="1"/>
  <c r="L25" i="38"/>
  <c r="L26" i="38" s="1"/>
  <c r="M25" i="38"/>
  <c r="M26" i="38" s="1"/>
  <c r="N25" i="38"/>
  <c r="N26" i="38" s="1"/>
  <c r="O25" i="38"/>
  <c r="O26" i="38" s="1"/>
  <c r="P25" i="38"/>
  <c r="P26" i="38" s="1"/>
  <c r="Q25" i="38"/>
  <c r="Q26" i="38" s="1"/>
  <c r="R25" i="38"/>
  <c r="R26" i="38" s="1"/>
  <c r="I25" i="38"/>
  <c r="J29" i="38"/>
  <c r="J30" i="38" s="1"/>
  <c r="K29" i="38"/>
  <c r="K30" i="38" s="1"/>
  <c r="L29" i="38"/>
  <c r="L30" i="38" s="1"/>
  <c r="M29" i="38"/>
  <c r="M30" i="38" s="1"/>
  <c r="N29" i="38"/>
  <c r="N30" i="38" s="1"/>
  <c r="O29" i="38"/>
  <c r="O30" i="38" s="1"/>
  <c r="P29" i="38"/>
  <c r="P30" i="38" s="1"/>
  <c r="Q29" i="38"/>
  <c r="Q30" i="38" s="1"/>
  <c r="R29" i="38"/>
  <c r="R30" i="38" s="1"/>
  <c r="I29" i="38"/>
  <c r="I30" i="38" s="1"/>
  <c r="I26" i="38" l="1"/>
  <c r="S26" i="38" s="1"/>
  <c r="H36" i="38" s="1"/>
  <c r="J21" i="38"/>
  <c r="J22" i="38" s="1"/>
  <c r="K21" i="38"/>
  <c r="K22" i="38" s="1"/>
  <c r="L21" i="38"/>
  <c r="L22" i="38" s="1"/>
  <c r="M21" i="38"/>
  <c r="M22" i="38" s="1"/>
  <c r="N21" i="38"/>
  <c r="N22" i="38" s="1"/>
  <c r="O21" i="38"/>
  <c r="O22" i="38" s="1"/>
  <c r="P21" i="38"/>
  <c r="P22" i="38" s="1"/>
  <c r="Q21" i="38"/>
  <c r="Q22" i="38" s="1"/>
  <c r="R21" i="38"/>
  <c r="R22" i="38" s="1"/>
  <c r="I21" i="38"/>
  <c r="I22" i="38" s="1"/>
  <c r="M20" i="38"/>
  <c r="N20" i="38"/>
  <c r="P20" i="38"/>
  <c r="Q20" i="38"/>
  <c r="G28" i="38"/>
  <c r="G20" i="38"/>
  <c r="G24" i="38"/>
  <c r="I8" i="37"/>
  <c r="J8" i="37"/>
  <c r="K8" i="37"/>
  <c r="L8" i="37"/>
  <c r="M8" i="37"/>
  <c r="N8" i="37"/>
  <c r="O8" i="37"/>
  <c r="P8" i="37"/>
  <c r="Q8" i="37"/>
  <c r="H8" i="37"/>
  <c r="E24" i="37"/>
  <c r="E17" i="37"/>
  <c r="R13" i="42"/>
  <c r="R14" i="42"/>
  <c r="R16" i="42"/>
  <c r="R19" i="42"/>
  <c r="R20" i="42"/>
  <c r="R21" i="42"/>
  <c r="R22" i="42"/>
  <c r="R23" i="42"/>
  <c r="R24" i="42"/>
  <c r="R25" i="42"/>
  <c r="R26" i="42"/>
  <c r="R27" i="42"/>
  <c r="R28" i="42"/>
  <c r="R29" i="42"/>
  <c r="R30" i="42"/>
  <c r="R31" i="42"/>
  <c r="R32" i="42"/>
  <c r="R33" i="42"/>
  <c r="R34" i="42"/>
  <c r="R35" i="42"/>
  <c r="R36" i="42"/>
  <c r="R37" i="42"/>
  <c r="R38" i="42"/>
  <c r="R39" i="42"/>
  <c r="R40" i="42"/>
  <c r="R41" i="42"/>
  <c r="R42" i="42"/>
  <c r="R43" i="42"/>
  <c r="R44" i="42"/>
  <c r="R45" i="42"/>
  <c r="R46" i="42"/>
  <c r="R47" i="42"/>
  <c r="R48" i="42"/>
  <c r="R49" i="42"/>
  <c r="R50" i="42"/>
  <c r="R51" i="42"/>
  <c r="R52" i="42"/>
  <c r="R53" i="42"/>
  <c r="R54" i="42"/>
  <c r="R55" i="42"/>
  <c r="R56" i="42"/>
  <c r="R57" i="42"/>
  <c r="R58" i="42"/>
  <c r="R59" i="42"/>
  <c r="R60" i="42"/>
  <c r="R61" i="42"/>
  <c r="R62" i="42"/>
  <c r="R63" i="42"/>
  <c r="R64" i="42"/>
  <c r="R65" i="42"/>
  <c r="R66" i="42"/>
  <c r="R67" i="42"/>
  <c r="R68" i="42"/>
  <c r="R69" i="42"/>
  <c r="R70" i="42"/>
  <c r="R71" i="42"/>
  <c r="R72" i="42"/>
  <c r="R73" i="42"/>
  <c r="R74" i="42"/>
  <c r="R75" i="42"/>
  <c r="R76" i="42"/>
  <c r="R77" i="42"/>
  <c r="R78" i="42"/>
  <c r="R79" i="42"/>
  <c r="R80" i="42"/>
  <c r="R81" i="42"/>
  <c r="R82" i="42"/>
  <c r="R83" i="42"/>
  <c r="R84" i="42"/>
  <c r="R85" i="42"/>
  <c r="R86" i="42"/>
  <c r="R87" i="42"/>
  <c r="R88" i="42"/>
  <c r="R89" i="42"/>
  <c r="R90" i="42"/>
  <c r="R91" i="42"/>
  <c r="R92" i="42"/>
  <c r="R93" i="42"/>
  <c r="R94" i="42"/>
  <c r="R95" i="42"/>
  <c r="R96" i="42"/>
  <c r="R97" i="42"/>
  <c r="R98" i="42"/>
  <c r="R99" i="42"/>
  <c r="R100" i="42"/>
  <c r="R101" i="42"/>
  <c r="R102" i="42"/>
  <c r="R103" i="42"/>
  <c r="R104" i="42"/>
  <c r="R105" i="42"/>
  <c r="R106" i="42"/>
  <c r="R107" i="42"/>
  <c r="R108" i="42"/>
  <c r="R109" i="42"/>
  <c r="R110" i="42"/>
  <c r="T17" i="42" l="1"/>
  <c r="T19" i="42"/>
  <c r="T20" i="42"/>
  <c r="T21" i="42"/>
  <c r="T22" i="42"/>
  <c r="T23" i="42"/>
  <c r="T24" i="42"/>
  <c r="T25" i="42"/>
  <c r="T26" i="42"/>
  <c r="T27" i="42"/>
  <c r="T28" i="42"/>
  <c r="T29" i="42"/>
  <c r="T30" i="42"/>
  <c r="T31" i="42"/>
  <c r="T32" i="42"/>
  <c r="T33" i="42"/>
  <c r="T34" i="42"/>
  <c r="T35" i="42"/>
  <c r="T36" i="42"/>
  <c r="T37" i="42"/>
  <c r="T38" i="42"/>
  <c r="T39" i="42"/>
  <c r="T40" i="42"/>
  <c r="T41" i="42"/>
  <c r="T42" i="42"/>
  <c r="T43" i="42"/>
  <c r="T44" i="42"/>
  <c r="T45" i="42"/>
  <c r="T46" i="42"/>
  <c r="T47" i="42"/>
  <c r="T48" i="42"/>
  <c r="T49" i="42"/>
  <c r="T50" i="42"/>
  <c r="T51" i="42"/>
  <c r="T52" i="42"/>
  <c r="T53" i="42"/>
  <c r="T54" i="42"/>
  <c r="T55" i="42"/>
  <c r="T56" i="42"/>
  <c r="T57" i="42"/>
  <c r="T58" i="42"/>
  <c r="T59" i="42"/>
  <c r="T60" i="42"/>
  <c r="T61" i="42"/>
  <c r="T62" i="42"/>
  <c r="T63" i="42"/>
  <c r="T64" i="42"/>
  <c r="T65" i="42"/>
  <c r="T66" i="42"/>
  <c r="T67" i="42"/>
  <c r="T68" i="42"/>
  <c r="T69" i="42"/>
  <c r="T70" i="42"/>
  <c r="T71" i="42"/>
  <c r="T72" i="42"/>
  <c r="T73" i="42"/>
  <c r="T74" i="42"/>
  <c r="T75" i="42"/>
  <c r="T76" i="42"/>
  <c r="T77" i="42"/>
  <c r="T78" i="42"/>
  <c r="T79" i="42"/>
  <c r="T80" i="42"/>
  <c r="T81" i="42"/>
  <c r="T82" i="42"/>
  <c r="T83" i="42"/>
  <c r="T84" i="42"/>
  <c r="T85" i="42"/>
  <c r="T86" i="42"/>
  <c r="T87" i="42"/>
  <c r="T88" i="42"/>
  <c r="T89" i="42"/>
  <c r="T90" i="42"/>
  <c r="T91" i="42"/>
  <c r="T92" i="42"/>
  <c r="T93" i="42"/>
  <c r="T94" i="42"/>
  <c r="T95" i="42"/>
  <c r="T96" i="42"/>
  <c r="T97" i="42"/>
  <c r="T98" i="42"/>
  <c r="T99" i="42"/>
  <c r="T100" i="42"/>
  <c r="T101" i="42"/>
  <c r="T102" i="42"/>
  <c r="T103" i="42"/>
  <c r="T104" i="42"/>
  <c r="T105" i="42"/>
  <c r="T106" i="42"/>
  <c r="T107" i="42"/>
  <c r="T108" i="42"/>
  <c r="T109" i="42"/>
  <c r="T110" i="42"/>
  <c r="R12" i="42" l="1"/>
  <c r="I10" i="37"/>
  <c r="J10" i="37"/>
  <c r="K10" i="37"/>
  <c r="L10" i="37"/>
  <c r="M10" i="37"/>
  <c r="N10" i="37"/>
  <c r="O10" i="37"/>
  <c r="P10" i="37"/>
  <c r="Q10" i="37"/>
  <c r="H10" i="37"/>
  <c r="R10" i="42" l="1"/>
  <c r="Q23" i="38"/>
  <c r="N23" i="38"/>
  <c r="P23" i="38"/>
  <c r="S22" i="38"/>
  <c r="H35" i="38" s="1"/>
  <c r="Y13" i="29" l="1"/>
  <c r="W13" i="29"/>
  <c r="J10" i="42"/>
  <c r="I12" i="38"/>
  <c r="J12" i="38"/>
  <c r="K12" i="38"/>
  <c r="L12" i="38"/>
  <c r="M12" i="38"/>
  <c r="N12" i="38"/>
  <c r="O12" i="38"/>
  <c r="P12" i="38"/>
  <c r="R12" i="38"/>
  <c r="AA13" i="29" l="1"/>
  <c r="S30" i="38"/>
  <c r="H37" i="38" s="1"/>
  <c r="H38" i="38" s="1"/>
  <c r="O10" i="42"/>
  <c r="B16" i="29"/>
  <c r="B17" i="29"/>
  <c r="B18" i="29"/>
  <c r="B19" i="29"/>
  <c r="B20" i="29"/>
  <c r="B21" i="29"/>
  <c r="B22" i="29"/>
  <c r="B23" i="29"/>
  <c r="K23" i="29" s="1"/>
  <c r="B24" i="29"/>
  <c r="K24" i="29" s="1"/>
  <c r="B25" i="29"/>
  <c r="B26" i="29"/>
  <c r="K26" i="29" s="1"/>
  <c r="B27" i="29"/>
  <c r="K27" i="29" s="1"/>
  <c r="B28" i="29"/>
  <c r="K28" i="29" s="1"/>
  <c r="B29" i="29"/>
  <c r="K29" i="29" s="1"/>
  <c r="B30" i="29"/>
  <c r="K30" i="29" s="1"/>
  <c r="B31" i="29"/>
  <c r="K31" i="29" s="1"/>
  <c r="B32" i="29"/>
  <c r="K32" i="29" s="1"/>
  <c r="B33" i="29"/>
  <c r="K33" i="29" s="1"/>
  <c r="B34" i="29"/>
  <c r="K34" i="29" s="1"/>
  <c r="B35" i="29"/>
  <c r="K35" i="29" s="1"/>
  <c r="B36" i="29"/>
  <c r="K36" i="29" s="1"/>
  <c r="B37" i="29"/>
  <c r="K37" i="29" s="1"/>
  <c r="B38" i="29"/>
  <c r="K38" i="29" s="1"/>
  <c r="B39" i="29"/>
  <c r="K39" i="29" s="1"/>
  <c r="B40" i="29"/>
  <c r="K40" i="29" s="1"/>
  <c r="B41" i="29"/>
  <c r="K41" i="29" s="1"/>
  <c r="B42" i="29"/>
  <c r="K42" i="29" s="1"/>
  <c r="B43" i="29"/>
  <c r="K43" i="29" s="1"/>
  <c r="B44" i="29"/>
  <c r="K44" i="29" s="1"/>
  <c r="B45" i="29"/>
  <c r="K45" i="29" s="1"/>
  <c r="B46" i="29"/>
  <c r="K46" i="29" s="1"/>
  <c r="B47" i="29"/>
  <c r="K47" i="29" s="1"/>
  <c r="B48" i="29"/>
  <c r="K48" i="29" s="1"/>
  <c r="B49" i="29"/>
  <c r="K49" i="29" s="1"/>
  <c r="B50" i="29"/>
  <c r="K50" i="29" s="1"/>
  <c r="B51" i="29"/>
  <c r="K51" i="29" s="1"/>
  <c r="B52" i="29"/>
  <c r="K52" i="29" s="1"/>
  <c r="B53" i="29"/>
  <c r="K53" i="29" s="1"/>
  <c r="B54" i="29"/>
  <c r="K54" i="29" s="1"/>
  <c r="B55" i="29"/>
  <c r="K55" i="29" s="1"/>
  <c r="B56" i="29"/>
  <c r="K56" i="29" s="1"/>
  <c r="B57" i="29"/>
  <c r="K57" i="29" s="1"/>
  <c r="B58" i="29"/>
  <c r="K58" i="29" s="1"/>
  <c r="B59" i="29"/>
  <c r="K59" i="29" s="1"/>
  <c r="B60" i="29"/>
  <c r="K60" i="29" s="1"/>
  <c r="B61" i="29"/>
  <c r="K61" i="29" s="1"/>
  <c r="B62" i="29"/>
  <c r="K62" i="29" s="1"/>
  <c r="B63" i="29"/>
  <c r="K63" i="29" s="1"/>
  <c r="B64" i="29"/>
  <c r="K64" i="29" s="1"/>
  <c r="B65" i="29"/>
  <c r="K65" i="29" s="1"/>
  <c r="B66" i="29"/>
  <c r="K66" i="29" s="1"/>
  <c r="B67" i="29"/>
  <c r="K67" i="29" s="1"/>
  <c r="B68" i="29"/>
  <c r="K68" i="29" s="1"/>
  <c r="B69" i="29"/>
  <c r="K69" i="29" s="1"/>
  <c r="B70" i="29"/>
  <c r="K70" i="29" s="1"/>
  <c r="B71" i="29"/>
  <c r="K71" i="29" s="1"/>
  <c r="B72" i="29"/>
  <c r="K72" i="29" s="1"/>
  <c r="B73" i="29"/>
  <c r="K73" i="29" s="1"/>
  <c r="B74" i="29"/>
  <c r="K74" i="29" s="1"/>
  <c r="B75" i="29"/>
  <c r="K75" i="29" s="1"/>
  <c r="B76" i="29"/>
  <c r="K76" i="29" s="1"/>
  <c r="B77" i="29"/>
  <c r="K77" i="29" s="1"/>
  <c r="B78" i="29"/>
  <c r="K78" i="29" s="1"/>
  <c r="B79" i="29"/>
  <c r="K79" i="29" s="1"/>
  <c r="B80" i="29"/>
  <c r="K80" i="29" s="1"/>
  <c r="B81" i="29"/>
  <c r="K81" i="29" s="1"/>
  <c r="B82" i="29"/>
  <c r="K82" i="29" s="1"/>
  <c r="B83" i="29"/>
  <c r="K83" i="29" s="1"/>
  <c r="B84" i="29"/>
  <c r="K84" i="29" s="1"/>
  <c r="B85" i="29"/>
  <c r="K85" i="29" s="1"/>
  <c r="B86" i="29"/>
  <c r="K86" i="29" s="1"/>
  <c r="B87" i="29"/>
  <c r="K87" i="29" s="1"/>
  <c r="B88" i="29"/>
  <c r="K88" i="29" s="1"/>
  <c r="B89" i="29"/>
  <c r="K89" i="29" s="1"/>
  <c r="B90" i="29"/>
  <c r="K90" i="29" s="1"/>
  <c r="B91" i="29"/>
  <c r="K91" i="29" s="1"/>
  <c r="B92" i="29"/>
  <c r="K92" i="29" s="1"/>
  <c r="B93" i="29"/>
  <c r="K93" i="29" s="1"/>
  <c r="B94" i="29"/>
  <c r="K94" i="29" s="1"/>
  <c r="B95" i="29"/>
  <c r="K95" i="29" s="1"/>
  <c r="B96" i="29"/>
  <c r="K96" i="29" s="1"/>
  <c r="B97" i="29"/>
  <c r="K97" i="29" s="1"/>
  <c r="B98" i="29"/>
  <c r="K98" i="29" s="1"/>
  <c r="B99" i="29"/>
  <c r="K99" i="29" s="1"/>
  <c r="B100" i="29"/>
  <c r="K100" i="29" s="1"/>
  <c r="B101" i="29"/>
  <c r="K101" i="29" s="1"/>
  <c r="B102" i="29"/>
  <c r="K102" i="29" s="1"/>
  <c r="B103" i="29"/>
  <c r="K103" i="29" s="1"/>
  <c r="B104" i="29"/>
  <c r="K104" i="29" s="1"/>
  <c r="B105" i="29"/>
  <c r="K105" i="29" s="1"/>
  <c r="B106" i="29"/>
  <c r="K106" i="29" s="1"/>
  <c r="B107" i="29"/>
  <c r="K107" i="29" s="1"/>
  <c r="B108" i="29"/>
  <c r="K108" i="29" s="1"/>
  <c r="B109" i="29"/>
  <c r="K109" i="29" s="1"/>
  <c r="B110" i="29"/>
  <c r="K110" i="29" s="1"/>
  <c r="B111" i="29"/>
  <c r="K111" i="29" s="1"/>
  <c r="B112" i="29"/>
  <c r="K112" i="29" s="1"/>
  <c r="B113" i="29"/>
  <c r="K113" i="29" s="1"/>
  <c r="B114" i="29"/>
  <c r="K114" i="29" s="1"/>
  <c r="L77" i="29" l="1"/>
  <c r="N77" i="29" s="1"/>
  <c r="Q77" i="29" s="1"/>
  <c r="L37" i="29"/>
  <c r="N37" i="29" s="1"/>
  <c r="Q37" i="29" s="1"/>
  <c r="L84" i="29"/>
  <c r="N84" i="29" s="1"/>
  <c r="Q84" i="29" s="1"/>
  <c r="L52" i="29"/>
  <c r="N52" i="29" s="1"/>
  <c r="Q52" i="29" s="1"/>
  <c r="L28" i="29"/>
  <c r="N28" i="29" s="1"/>
  <c r="Q28" i="29" s="1"/>
  <c r="L51" i="29"/>
  <c r="N51" i="29" s="1"/>
  <c r="Q51" i="29" s="1"/>
  <c r="L92" i="29"/>
  <c r="N92" i="29" s="1"/>
  <c r="Q92" i="29" s="1"/>
  <c r="L106" i="29"/>
  <c r="N106" i="29" s="1"/>
  <c r="Q106" i="29" s="1"/>
  <c r="L109" i="29"/>
  <c r="N109" i="29" s="1"/>
  <c r="Q109" i="29" s="1"/>
  <c r="L85" i="29"/>
  <c r="N85" i="29" s="1"/>
  <c r="Q85" i="29" s="1"/>
  <c r="L61" i="29"/>
  <c r="N61" i="29" s="1"/>
  <c r="Q61" i="29" s="1"/>
  <c r="L29" i="29"/>
  <c r="N29" i="29" s="1"/>
  <c r="Q29" i="29" s="1"/>
  <c r="L100" i="29"/>
  <c r="N100" i="29" s="1"/>
  <c r="Q100" i="29" s="1"/>
  <c r="L60" i="29"/>
  <c r="N60" i="29" s="1"/>
  <c r="Q60" i="29" s="1"/>
  <c r="L44" i="29"/>
  <c r="N44" i="29" s="1"/>
  <c r="Q44" i="29" s="1"/>
  <c r="L107" i="29"/>
  <c r="N107" i="29" s="1"/>
  <c r="Q107" i="29" s="1"/>
  <c r="L83" i="29"/>
  <c r="N83" i="29" s="1"/>
  <c r="Q83" i="29" s="1"/>
  <c r="L67" i="29"/>
  <c r="N67" i="29" s="1"/>
  <c r="Q67" i="29" s="1"/>
  <c r="L35" i="29"/>
  <c r="N35" i="29" s="1"/>
  <c r="Q35" i="29" s="1"/>
  <c r="L114" i="29"/>
  <c r="N114" i="29" s="1"/>
  <c r="Q114" i="29" s="1"/>
  <c r="L98" i="29"/>
  <c r="N98" i="29" s="1"/>
  <c r="Q98" i="29" s="1"/>
  <c r="L58" i="29"/>
  <c r="N58" i="29" s="1"/>
  <c r="Q58" i="29" s="1"/>
  <c r="L97" i="29"/>
  <c r="N97" i="29" s="1"/>
  <c r="Q97" i="29" s="1"/>
  <c r="L81" i="29"/>
  <c r="N81" i="29" s="1"/>
  <c r="Q81" i="29" s="1"/>
  <c r="L57" i="29"/>
  <c r="N57" i="29" s="1"/>
  <c r="Q57" i="29" s="1"/>
  <c r="L33" i="29"/>
  <c r="N33" i="29" s="1"/>
  <c r="Q33" i="29" s="1"/>
  <c r="L104" i="29"/>
  <c r="N104" i="29" s="1"/>
  <c r="Q104" i="29" s="1"/>
  <c r="L96" i="29"/>
  <c r="N96" i="29" s="1"/>
  <c r="Q96" i="29" s="1"/>
  <c r="L88" i="29"/>
  <c r="N88" i="29" s="1"/>
  <c r="Q88" i="29" s="1"/>
  <c r="L80" i="29"/>
  <c r="N80" i="29" s="1"/>
  <c r="Q80" i="29" s="1"/>
  <c r="L72" i="29"/>
  <c r="N72" i="29" s="1"/>
  <c r="Q72" i="29" s="1"/>
  <c r="L64" i="29"/>
  <c r="N64" i="29" s="1"/>
  <c r="Q64" i="29" s="1"/>
  <c r="L56" i="29"/>
  <c r="N56" i="29" s="1"/>
  <c r="Q56" i="29" s="1"/>
  <c r="L48" i="29"/>
  <c r="N48" i="29" s="1"/>
  <c r="Q48" i="29" s="1"/>
  <c r="L40" i="29"/>
  <c r="N40" i="29" s="1"/>
  <c r="Q40" i="29" s="1"/>
  <c r="L32" i="29"/>
  <c r="N32" i="29" s="1"/>
  <c r="Q32" i="29" s="1"/>
  <c r="L24" i="29"/>
  <c r="N24" i="29" s="1"/>
  <c r="Q24" i="29" s="1"/>
  <c r="L93" i="29"/>
  <c r="N93" i="29" s="1"/>
  <c r="Q93" i="29" s="1"/>
  <c r="L45" i="29"/>
  <c r="N45" i="29" s="1"/>
  <c r="Q45" i="29" s="1"/>
  <c r="L68" i="29"/>
  <c r="N68" i="29" s="1"/>
  <c r="Q68" i="29" s="1"/>
  <c r="L36" i="29"/>
  <c r="N36" i="29" s="1"/>
  <c r="Q36" i="29" s="1"/>
  <c r="L91" i="29"/>
  <c r="N91" i="29" s="1"/>
  <c r="Q91" i="29" s="1"/>
  <c r="L43" i="29"/>
  <c r="N43" i="29" s="1"/>
  <c r="Q43" i="29" s="1"/>
  <c r="L82" i="29"/>
  <c r="N82" i="29" s="1"/>
  <c r="Q82" i="29" s="1"/>
  <c r="L34" i="29"/>
  <c r="N34" i="29" s="1"/>
  <c r="Q34" i="29" s="1"/>
  <c r="L113" i="29"/>
  <c r="N113" i="29" s="1"/>
  <c r="Q113" i="29" s="1"/>
  <c r="L49" i="29"/>
  <c r="N49" i="29" s="1"/>
  <c r="Q49" i="29" s="1"/>
  <c r="L103" i="29"/>
  <c r="N103" i="29" s="1"/>
  <c r="Q103" i="29" s="1"/>
  <c r="L71" i="29"/>
  <c r="N71" i="29" s="1"/>
  <c r="Q71" i="29" s="1"/>
  <c r="L47" i="29"/>
  <c r="N47" i="29" s="1"/>
  <c r="Q47" i="29" s="1"/>
  <c r="L31" i="29"/>
  <c r="N31" i="29" s="1"/>
  <c r="Q31" i="29" s="1"/>
  <c r="L23" i="29"/>
  <c r="N23" i="29" s="1"/>
  <c r="Q23" i="29" s="1"/>
  <c r="L101" i="29"/>
  <c r="N101" i="29" s="1"/>
  <c r="Q101" i="29" s="1"/>
  <c r="L69" i="29"/>
  <c r="N69" i="29" s="1"/>
  <c r="Q69" i="29" s="1"/>
  <c r="L53" i="29"/>
  <c r="N53" i="29" s="1"/>
  <c r="Q53" i="29" s="1"/>
  <c r="L108" i="29"/>
  <c r="N108" i="29" s="1"/>
  <c r="Q108" i="29" s="1"/>
  <c r="L76" i="29"/>
  <c r="N76" i="29" s="1"/>
  <c r="Q76" i="29" s="1"/>
  <c r="L99" i="29"/>
  <c r="N99" i="29" s="1"/>
  <c r="Q99" i="29" s="1"/>
  <c r="L75" i="29"/>
  <c r="N75" i="29" s="1"/>
  <c r="Q75" i="29" s="1"/>
  <c r="L59" i="29"/>
  <c r="N59" i="29" s="1"/>
  <c r="Q59" i="29" s="1"/>
  <c r="L27" i="29"/>
  <c r="N27" i="29" s="1"/>
  <c r="Q27" i="29" s="1"/>
  <c r="L90" i="29"/>
  <c r="N90" i="29" s="1"/>
  <c r="Q90" i="29" s="1"/>
  <c r="L74" i="29"/>
  <c r="N74" i="29" s="1"/>
  <c r="Q74" i="29" s="1"/>
  <c r="L66" i="29"/>
  <c r="N66" i="29" s="1"/>
  <c r="Q66" i="29" s="1"/>
  <c r="L50" i="29"/>
  <c r="N50" i="29" s="1"/>
  <c r="Q50" i="29" s="1"/>
  <c r="L42" i="29"/>
  <c r="N42" i="29" s="1"/>
  <c r="Q42" i="29" s="1"/>
  <c r="L26" i="29"/>
  <c r="N26" i="29" s="1"/>
  <c r="Q26" i="29" s="1"/>
  <c r="L105" i="29"/>
  <c r="N105" i="29" s="1"/>
  <c r="Q105" i="29" s="1"/>
  <c r="L89" i="29"/>
  <c r="N89" i="29" s="1"/>
  <c r="Q89" i="29" s="1"/>
  <c r="L73" i="29"/>
  <c r="N73" i="29" s="1"/>
  <c r="Q73" i="29" s="1"/>
  <c r="L65" i="29"/>
  <c r="N65" i="29" s="1"/>
  <c r="Q65" i="29" s="1"/>
  <c r="L41" i="29"/>
  <c r="N41" i="29" s="1"/>
  <c r="Q41" i="29" s="1"/>
  <c r="L112" i="29"/>
  <c r="N112" i="29" s="1"/>
  <c r="Q112" i="29" s="1"/>
  <c r="L111" i="29"/>
  <c r="N111" i="29" s="1"/>
  <c r="Q111" i="29" s="1"/>
  <c r="L95" i="29"/>
  <c r="N95" i="29" s="1"/>
  <c r="Q95" i="29" s="1"/>
  <c r="L87" i="29"/>
  <c r="N87" i="29" s="1"/>
  <c r="Q87" i="29" s="1"/>
  <c r="L79" i="29"/>
  <c r="N79" i="29" s="1"/>
  <c r="Q79" i="29" s="1"/>
  <c r="L63" i="29"/>
  <c r="N63" i="29" s="1"/>
  <c r="Q63" i="29" s="1"/>
  <c r="L55" i="29"/>
  <c r="N55" i="29" s="1"/>
  <c r="Q55" i="29" s="1"/>
  <c r="L39" i="29"/>
  <c r="N39" i="29" s="1"/>
  <c r="Q39" i="29" s="1"/>
  <c r="L110" i="29"/>
  <c r="N110" i="29" s="1"/>
  <c r="Q110" i="29" s="1"/>
  <c r="L102" i="29"/>
  <c r="N102" i="29" s="1"/>
  <c r="Q102" i="29" s="1"/>
  <c r="L94" i="29"/>
  <c r="N94" i="29" s="1"/>
  <c r="Q94" i="29" s="1"/>
  <c r="L86" i="29"/>
  <c r="N86" i="29" s="1"/>
  <c r="Q86" i="29" s="1"/>
  <c r="L78" i="29"/>
  <c r="N78" i="29" s="1"/>
  <c r="Q78" i="29" s="1"/>
  <c r="L70" i="29"/>
  <c r="N70" i="29" s="1"/>
  <c r="Q70" i="29" s="1"/>
  <c r="L62" i="29"/>
  <c r="N62" i="29" s="1"/>
  <c r="Q62" i="29" s="1"/>
  <c r="L54" i="29"/>
  <c r="N54" i="29" s="1"/>
  <c r="Q54" i="29" s="1"/>
  <c r="L46" i="29"/>
  <c r="N46" i="29" s="1"/>
  <c r="Q46" i="29" s="1"/>
  <c r="L38" i="29"/>
  <c r="N38" i="29" s="1"/>
  <c r="Q38" i="29" s="1"/>
  <c r="L30" i="29"/>
  <c r="N30" i="29" s="1"/>
  <c r="Q30" i="29" s="1"/>
  <c r="I33" i="37"/>
  <c r="J33" i="37"/>
  <c r="I12" i="37" l="1"/>
  <c r="J12" i="37"/>
  <c r="K12" i="37"/>
  <c r="L12" i="37"/>
  <c r="M12" i="37"/>
  <c r="N12" i="37"/>
  <c r="O12" i="37"/>
  <c r="P12" i="37"/>
  <c r="Q12" i="37"/>
  <c r="I13" i="37"/>
  <c r="J13" i="37"/>
  <c r="K13" i="37"/>
  <c r="L13" i="37"/>
  <c r="M13" i="37"/>
  <c r="N13" i="37"/>
  <c r="O13" i="37"/>
  <c r="P13" i="37"/>
  <c r="Q13" i="37"/>
  <c r="I14" i="37"/>
  <c r="J14" i="37"/>
  <c r="K14" i="37"/>
  <c r="L14" i="37"/>
  <c r="M14" i="37"/>
  <c r="N14" i="37"/>
  <c r="O14" i="37"/>
  <c r="P14" i="37"/>
  <c r="Q14" i="37"/>
  <c r="H12" i="37"/>
  <c r="H13" i="37"/>
  <c r="B15" i="29" l="1"/>
  <c r="H24" i="37"/>
  <c r="C15" i="29"/>
  <c r="H10" i="42"/>
  <c r="P24" i="37" l="1"/>
  <c r="I24" i="37"/>
  <c r="Q24" i="37"/>
  <c r="J24" i="37"/>
  <c r="K24" i="37"/>
  <c r="L24" i="37"/>
  <c r="M24" i="37"/>
  <c r="N24" i="37"/>
  <c r="O24" i="37"/>
  <c r="J38" i="37"/>
  <c r="I38" i="37"/>
  <c r="K33" i="37"/>
  <c r="K38" i="37" s="1"/>
  <c r="L33" i="37"/>
  <c r="L38" i="37" s="1"/>
  <c r="M33" i="37"/>
  <c r="M38" i="37" s="1"/>
  <c r="N33" i="37"/>
  <c r="N38" i="37" s="1"/>
  <c r="O33" i="37"/>
  <c r="O38" i="37" s="1"/>
  <c r="P33" i="37"/>
  <c r="P38" i="37" s="1"/>
  <c r="Q33" i="37"/>
  <c r="Q38" i="37" s="1"/>
  <c r="B25" i="37"/>
  <c r="I16" i="37"/>
  <c r="E7" i="37"/>
  <c r="E13" i="37"/>
  <c r="E16" i="37"/>
  <c r="R24" i="37" l="1"/>
  <c r="P11" i="37"/>
  <c r="O11" i="37"/>
  <c r="K11" i="37"/>
  <c r="I11" i="37"/>
  <c r="L11" i="37"/>
  <c r="J11" i="37"/>
  <c r="N11" i="37"/>
  <c r="M11" i="37"/>
  <c r="O15" i="37"/>
  <c r="Q16" i="37"/>
  <c r="Q42" i="37" s="1"/>
  <c r="R134" i="38" s="1"/>
  <c r="Q18" i="37"/>
  <c r="Q44" i="37" s="1"/>
  <c r="R136" i="38" s="1"/>
  <c r="P15" i="37"/>
  <c r="J15" i="37"/>
  <c r="K17" i="38" s="1"/>
  <c r="P18" i="37"/>
  <c r="P44" i="37" s="1"/>
  <c r="Q136" i="38" s="1"/>
  <c r="O16" i="37"/>
  <c r="O42" i="37" s="1"/>
  <c r="P134" i="38" s="1"/>
  <c r="M18" i="37"/>
  <c r="M44" i="37" s="1"/>
  <c r="N136" i="38" s="1"/>
  <c r="L18" i="37"/>
  <c r="L44" i="37" s="1"/>
  <c r="M136" i="38" s="1"/>
  <c r="L16" i="37"/>
  <c r="L42" i="37" s="1"/>
  <c r="M134" i="38" s="1"/>
  <c r="K18" i="37"/>
  <c r="K44" i="37" s="1"/>
  <c r="L136" i="38" s="1"/>
  <c r="J18" i="37"/>
  <c r="J44" i="37" s="1"/>
  <c r="K136" i="38" s="1"/>
  <c r="I42" i="37"/>
  <c r="J134" i="38" s="1"/>
  <c r="I18" i="37"/>
  <c r="I44" i="37" s="1"/>
  <c r="J136" i="38" s="1"/>
  <c r="O18" i="37"/>
  <c r="N18" i="37"/>
  <c r="N44" i="37" s="1"/>
  <c r="O136" i="38" s="1"/>
  <c r="L15" i="37"/>
  <c r="K15" i="37"/>
  <c r="I15" i="37"/>
  <c r="J17" i="38" s="1"/>
  <c r="P16" i="37"/>
  <c r="P42" i="37" s="1"/>
  <c r="Q134" i="38" s="1"/>
  <c r="Q15" i="37"/>
  <c r="N16" i="37"/>
  <c r="N42" i="37" s="1"/>
  <c r="O134" i="38" s="1"/>
  <c r="M16" i="37"/>
  <c r="M42" i="37" s="1"/>
  <c r="N134" i="38" s="1"/>
  <c r="N15" i="37"/>
  <c r="M15" i="37"/>
  <c r="K16" i="37"/>
  <c r="K42" i="37" s="1"/>
  <c r="L134" i="38" s="1"/>
  <c r="J16" i="37"/>
  <c r="J42" i="37" s="1"/>
  <c r="K134" i="38" s="1"/>
  <c r="E18" i="37"/>
  <c r="P22" i="37" l="1"/>
  <c r="P36" i="37" s="1"/>
  <c r="Q17" i="38"/>
  <c r="K22" i="37"/>
  <c r="K36" i="37" s="1"/>
  <c r="L17" i="38"/>
  <c r="L19" i="37"/>
  <c r="M17" i="38"/>
  <c r="O17" i="37"/>
  <c r="P17" i="38"/>
  <c r="Q19" i="37"/>
  <c r="R17" i="38"/>
  <c r="N17" i="37"/>
  <c r="O17" i="38"/>
  <c r="M19" i="37"/>
  <c r="N17" i="38"/>
  <c r="J25" i="37"/>
  <c r="N25" i="37"/>
  <c r="L25" i="37"/>
  <c r="I25" i="37"/>
  <c r="K25" i="37"/>
  <c r="O25" i="37"/>
  <c r="P25" i="37"/>
  <c r="M20" i="37"/>
  <c r="M25" i="37"/>
  <c r="I20" i="37"/>
  <c r="J20" i="37"/>
  <c r="N20" i="37"/>
  <c r="L20" i="37"/>
  <c r="K20" i="37"/>
  <c r="O20" i="37"/>
  <c r="P20" i="37"/>
  <c r="I22" i="37"/>
  <c r="I36" i="37" s="1"/>
  <c r="J22" i="37"/>
  <c r="J36" i="37" s="1"/>
  <c r="O44" i="37"/>
  <c r="P136" i="38" s="1"/>
  <c r="P17" i="37"/>
  <c r="O19" i="37"/>
  <c r="P19" i="37"/>
  <c r="O22" i="37"/>
  <c r="O36" i="37" s="1"/>
  <c r="I19" i="37"/>
  <c r="K19" i="37"/>
  <c r="K17" i="37"/>
  <c r="N23" i="37"/>
  <c r="N37" i="37" s="1"/>
  <c r="J17" i="37"/>
  <c r="J19" i="37"/>
  <c r="Q17" i="37"/>
  <c r="L17" i="37"/>
  <c r="L22" i="37"/>
  <c r="L36" i="37" s="1"/>
  <c r="I17" i="37"/>
  <c r="O23" i="37"/>
  <c r="O37" i="37" s="1"/>
  <c r="M23" i="37"/>
  <c r="M37" i="37" s="1"/>
  <c r="I23" i="37"/>
  <c r="I37" i="37" s="1"/>
  <c r="J23" i="37"/>
  <c r="J37" i="37" s="1"/>
  <c r="K23" i="37"/>
  <c r="K37" i="37" s="1"/>
  <c r="N19" i="37"/>
  <c r="N22" i="37"/>
  <c r="N36" i="37" s="1"/>
  <c r="M22" i="37"/>
  <c r="M36" i="37" s="1"/>
  <c r="L23" i="37"/>
  <c r="L37" i="37" s="1"/>
  <c r="Q22" i="37"/>
  <c r="Q36" i="37" s="1"/>
  <c r="P23" i="37"/>
  <c r="P37" i="37" s="1"/>
  <c r="M17" i="37"/>
  <c r="P21" i="37" l="1"/>
  <c r="P28" i="37" s="1"/>
  <c r="M21" i="37"/>
  <c r="M35" i="37" s="1"/>
  <c r="O21" i="37"/>
  <c r="O26" i="37" s="1"/>
  <c r="L21" i="37"/>
  <c r="L35" i="37" s="1"/>
  <c r="N21" i="37"/>
  <c r="N35" i="37" s="1"/>
  <c r="K21" i="37"/>
  <c r="K26" i="37" s="1"/>
  <c r="J21" i="37"/>
  <c r="J35" i="37" s="1"/>
  <c r="I21" i="37"/>
  <c r="I26" i="37" s="1"/>
  <c r="I34" i="37"/>
  <c r="L34" i="37"/>
  <c r="K34" i="37"/>
  <c r="P34" i="37"/>
  <c r="S19" i="38"/>
  <c r="O28" i="37" l="1"/>
  <c r="O41" i="37" s="1"/>
  <c r="I28" i="37"/>
  <c r="I41" i="37" s="1"/>
  <c r="N28" i="37"/>
  <c r="N26" i="37"/>
  <c r="P26" i="37"/>
  <c r="P39" i="37" s="1"/>
  <c r="L28" i="37"/>
  <c r="J28" i="37"/>
  <c r="P35" i="37"/>
  <c r="K35" i="37"/>
  <c r="M26" i="37"/>
  <c r="K28" i="37"/>
  <c r="K29" i="37" s="1"/>
  <c r="M28" i="37"/>
  <c r="O35" i="37"/>
  <c r="L26" i="37"/>
  <c r="I35" i="37"/>
  <c r="J26" i="37"/>
  <c r="J39" i="37" s="1"/>
  <c r="Q11" i="37"/>
  <c r="Q25" i="37" s="1"/>
  <c r="O39" i="37"/>
  <c r="O34" i="37"/>
  <c r="J34" i="37"/>
  <c r="K39" i="37"/>
  <c r="N34" i="37"/>
  <c r="M34" i="37"/>
  <c r="P41" i="37"/>
  <c r="I39" i="37"/>
  <c r="Q20" i="37" l="1"/>
  <c r="Q23" i="37"/>
  <c r="Q37" i="37" s="1"/>
  <c r="O29" i="37"/>
  <c r="O43" i="37" s="1"/>
  <c r="P135" i="38" s="1"/>
  <c r="O27" i="37"/>
  <c r="O40" i="37"/>
  <c r="K43" i="37"/>
  <c r="L135" i="38" s="1"/>
  <c r="K41" i="37"/>
  <c r="K40" i="37" s="1"/>
  <c r="K27" i="37"/>
  <c r="K30" i="37"/>
  <c r="N41" i="37"/>
  <c r="N29" i="37"/>
  <c r="M41" i="37"/>
  <c r="M29" i="37"/>
  <c r="I40" i="37"/>
  <c r="P40" i="37"/>
  <c r="P29" i="37"/>
  <c r="P27" i="37"/>
  <c r="I27" i="37"/>
  <c r="I29" i="37"/>
  <c r="J27" i="37"/>
  <c r="J41" i="37"/>
  <c r="J40" i="37" s="1"/>
  <c r="J29" i="37"/>
  <c r="R129" i="38"/>
  <c r="Q21" i="37" l="1"/>
  <c r="Q35" i="37" s="1"/>
  <c r="Q34" i="37"/>
  <c r="O30" i="37"/>
  <c r="O31" i="37" s="1"/>
  <c r="P13" i="38" s="1"/>
  <c r="M43" i="37"/>
  <c r="N135" i="38" s="1"/>
  <c r="P30" i="37"/>
  <c r="N43" i="37"/>
  <c r="O135" i="38" s="1"/>
  <c r="K45" i="37"/>
  <c r="K46" i="37" s="1"/>
  <c r="L137" i="38"/>
  <c r="J30" i="37"/>
  <c r="J31" i="37" s="1"/>
  <c r="K13" i="38" s="1"/>
  <c r="L41" i="37"/>
  <c r="L29" i="37"/>
  <c r="L39" i="37"/>
  <c r="L27" i="37"/>
  <c r="K31" i="37"/>
  <c r="L13" i="38" s="1"/>
  <c r="N30" i="37"/>
  <c r="M30" i="37"/>
  <c r="N39" i="37"/>
  <c r="N40" i="37" s="1"/>
  <c r="N27" i="37"/>
  <c r="M27" i="37"/>
  <c r="M39" i="37"/>
  <c r="M40" i="37" s="1"/>
  <c r="P43" i="37"/>
  <c r="Q135" i="38" s="1"/>
  <c r="I43" i="37"/>
  <c r="J135" i="38" s="1"/>
  <c r="I30" i="37"/>
  <c r="J43" i="37"/>
  <c r="K135" i="38" s="1"/>
  <c r="H33" i="37"/>
  <c r="H14" i="37"/>
  <c r="H18" i="37" s="1"/>
  <c r="H11" i="37"/>
  <c r="K24" i="38" l="1"/>
  <c r="K27" i="38" s="1"/>
  <c r="K20" i="38"/>
  <c r="K23" i="38" s="1"/>
  <c r="H44" i="37"/>
  <c r="L24" i="38"/>
  <c r="L27" i="38" s="1"/>
  <c r="L20" i="38"/>
  <c r="L23" i="38" s="1"/>
  <c r="P28" i="38"/>
  <c r="P31" i="38" s="1"/>
  <c r="P24" i="38"/>
  <c r="P27" i="38" s="1"/>
  <c r="L28" i="38"/>
  <c r="L31" i="38" s="1"/>
  <c r="K28" i="38"/>
  <c r="K31" i="38" s="1"/>
  <c r="H16" i="37"/>
  <c r="H42" i="37" s="1"/>
  <c r="I134" i="38" s="1"/>
  <c r="P131" i="38"/>
  <c r="L131" i="38"/>
  <c r="K131" i="38"/>
  <c r="H23" i="37"/>
  <c r="H37" i="37" s="1"/>
  <c r="Q26" i="37"/>
  <c r="Q39" i="37" s="1"/>
  <c r="Q28" i="37"/>
  <c r="Q41" i="37" s="1"/>
  <c r="H38" i="37"/>
  <c r="P137" i="38"/>
  <c r="O45" i="37"/>
  <c r="O46" i="37" s="1"/>
  <c r="M45" i="37"/>
  <c r="M46" i="37" s="1"/>
  <c r="N137" i="38"/>
  <c r="P45" i="37"/>
  <c r="P46" i="37" s="1"/>
  <c r="Q137" i="38"/>
  <c r="N45" i="37"/>
  <c r="N46" i="37" s="1"/>
  <c r="O137" i="38"/>
  <c r="P31" i="37"/>
  <c r="Q13" i="38" s="1"/>
  <c r="Q24" i="38" s="1"/>
  <c r="Q27" i="38" s="1"/>
  <c r="L43" i="37"/>
  <c r="M135" i="38" s="1"/>
  <c r="J45" i="37"/>
  <c r="J46" i="37" s="1"/>
  <c r="K137" i="38"/>
  <c r="I45" i="37"/>
  <c r="I46" i="37" s="1"/>
  <c r="J137" i="38"/>
  <c r="L30" i="37"/>
  <c r="L40" i="37"/>
  <c r="M31" i="37"/>
  <c r="N13" i="38" s="1"/>
  <c r="N31" i="37"/>
  <c r="O13" i="38" s="1"/>
  <c r="I31" i="37"/>
  <c r="J13" i="38" s="1"/>
  <c r="H15" i="37"/>
  <c r="R12" i="37"/>
  <c r="R13" i="37"/>
  <c r="R33" i="37"/>
  <c r="H41" i="38" s="1"/>
  <c r="I129" i="38" l="1"/>
  <c r="I17" i="38"/>
  <c r="O28" i="38"/>
  <c r="O31" i="38" s="1"/>
  <c r="O24" i="38"/>
  <c r="O27" i="38" s="1"/>
  <c r="J28" i="38"/>
  <c r="J31" i="38" s="1"/>
  <c r="J24" i="38"/>
  <c r="J27" i="38" s="1"/>
  <c r="N28" i="38"/>
  <c r="N31" i="38" s="1"/>
  <c r="N24" i="38"/>
  <c r="N27" i="38" s="1"/>
  <c r="Q28" i="38"/>
  <c r="Q31" i="38" s="1"/>
  <c r="J20" i="38"/>
  <c r="O20" i="38"/>
  <c r="H25" i="37"/>
  <c r="R25" i="37" s="1"/>
  <c r="H20" i="37"/>
  <c r="O131" i="38"/>
  <c r="N131" i="38"/>
  <c r="J131" i="38"/>
  <c r="Q131" i="38"/>
  <c r="Q29" i="37"/>
  <c r="Q40" i="37"/>
  <c r="Q27" i="37"/>
  <c r="I136" i="38"/>
  <c r="H19" i="37"/>
  <c r="H17" i="37"/>
  <c r="K138" i="38"/>
  <c r="L138" i="38"/>
  <c r="P138" i="38"/>
  <c r="H22" i="37"/>
  <c r="L45" i="37"/>
  <c r="L46" i="37" s="1"/>
  <c r="M137" i="38"/>
  <c r="L31" i="37"/>
  <c r="M13" i="38" s="1"/>
  <c r="M24" i="38" s="1"/>
  <c r="M27" i="38" s="1"/>
  <c r="K129" i="38"/>
  <c r="F21" i="37"/>
  <c r="P129" i="38"/>
  <c r="O129" i="38"/>
  <c r="M129" i="38"/>
  <c r="L129" i="38"/>
  <c r="J129" i="38"/>
  <c r="N129" i="38"/>
  <c r="Q129" i="38"/>
  <c r="R16" i="37"/>
  <c r="S16" i="38"/>
  <c r="R15" i="37"/>
  <c r="R18" i="37"/>
  <c r="S14" i="38"/>
  <c r="R19" i="37" l="1"/>
  <c r="S17" i="38"/>
  <c r="O23" i="38"/>
  <c r="J23" i="38"/>
  <c r="M23" i="38"/>
  <c r="M28" i="38"/>
  <c r="M31" i="38" s="1"/>
  <c r="M131" i="38"/>
  <c r="H36" i="37"/>
  <c r="R36" i="37" s="1"/>
  <c r="Q30" i="37"/>
  <c r="Q45" i="37" s="1"/>
  <c r="Q43" i="37"/>
  <c r="R135" i="38" s="1"/>
  <c r="R44" i="37"/>
  <c r="S136" i="38"/>
  <c r="H21" i="37"/>
  <c r="H26" i="37" s="1"/>
  <c r="Q138" i="38"/>
  <c r="O138" i="38"/>
  <c r="N138" i="38"/>
  <c r="J138" i="38"/>
  <c r="R42" i="37"/>
  <c r="S134" i="38"/>
  <c r="R17" i="37"/>
  <c r="R22" i="37"/>
  <c r="S129" i="38"/>
  <c r="T129" i="38" s="1"/>
  <c r="T130" i="38" s="1"/>
  <c r="H39" i="38" l="1"/>
  <c r="H40" i="38" s="1"/>
  <c r="Q31" i="37"/>
  <c r="R13" i="38" s="1"/>
  <c r="R20" i="38" s="1"/>
  <c r="R23" i="38" s="1"/>
  <c r="R137" i="38"/>
  <c r="Q46" i="37"/>
  <c r="H28" i="37"/>
  <c r="H29" i="37" s="1"/>
  <c r="M138" i="38"/>
  <c r="R21" i="37"/>
  <c r="H34" i="37"/>
  <c r="R23" i="37"/>
  <c r="R37" i="37"/>
  <c r="R20" i="37"/>
  <c r="R28" i="38" l="1"/>
  <c r="R31" i="38" s="1"/>
  <c r="R24" i="38"/>
  <c r="R27" i="38" s="1"/>
  <c r="R131" i="38"/>
  <c r="R132" i="38"/>
  <c r="R139" i="38" s="1"/>
  <c r="R140" i="38" s="1"/>
  <c r="H27" i="37"/>
  <c r="R138" i="38"/>
  <c r="H35" i="37"/>
  <c r="R35" i="37" s="1"/>
  <c r="R34" i="37"/>
  <c r="R38" i="37"/>
  <c r="H39" i="37" l="1"/>
  <c r="H41" i="37"/>
  <c r="R26" i="37"/>
  <c r="R28" i="37"/>
  <c r="H40" i="37" l="1"/>
  <c r="H30" i="37"/>
  <c r="I137" i="38" s="1"/>
  <c r="H43" i="37"/>
  <c r="I135" i="38" s="1"/>
  <c r="S135" i="38" s="1"/>
  <c r="R27" i="37"/>
  <c r="R41" i="37"/>
  <c r="R39" i="37"/>
  <c r="R29" i="37"/>
  <c r="H31" i="37" l="1"/>
  <c r="S137" i="38"/>
  <c r="H45" i="37"/>
  <c r="H46" i="37" s="1"/>
  <c r="R40" i="37"/>
  <c r="K132" i="38"/>
  <c r="K139" i="38" s="1"/>
  <c r="K140" i="38" s="1"/>
  <c r="J132" i="38"/>
  <c r="J139" i="38" s="1"/>
  <c r="J140" i="38" s="1"/>
  <c r="M132" i="38"/>
  <c r="M139" i="38" s="1"/>
  <c r="M140" i="38" s="1"/>
  <c r="R30" i="37"/>
  <c r="R43" i="37"/>
  <c r="I132" i="38" l="1"/>
  <c r="I139" i="38" s="1"/>
  <c r="I140" i="38" s="1"/>
  <c r="I13" i="38"/>
  <c r="I20" i="38" s="1"/>
  <c r="I23" i="38" s="1"/>
  <c r="R45" i="37"/>
  <c r="R46" i="37" s="1"/>
  <c r="L132" i="38"/>
  <c r="L139" i="38" s="1"/>
  <c r="L140" i="38" s="1"/>
  <c r="N132" i="38"/>
  <c r="N139" i="38" s="1"/>
  <c r="N140" i="38" s="1"/>
  <c r="Q132" i="38"/>
  <c r="Q139" i="38" s="1"/>
  <c r="Q140" i="38" s="1"/>
  <c r="P132" i="38"/>
  <c r="P139" i="38" s="1"/>
  <c r="P140" i="38" s="1"/>
  <c r="O132" i="38"/>
  <c r="O139" i="38" s="1"/>
  <c r="O140" i="38" s="1"/>
  <c r="R31" i="37"/>
  <c r="I28" i="38" l="1"/>
  <c r="I31" i="38" s="1"/>
  <c r="I24" i="38"/>
  <c r="I131" i="38"/>
  <c r="I138" i="38"/>
  <c r="S138" i="38" s="1"/>
  <c r="I39" i="38"/>
  <c r="J39" i="38" s="1"/>
  <c r="S132" i="38"/>
  <c r="S23" i="38" l="1"/>
  <c r="I35" i="38" s="1"/>
  <c r="I27" i="38"/>
  <c r="S27" i="38" s="1"/>
  <c r="I36" i="38" s="1"/>
  <c r="S31" i="38"/>
  <c r="E11" i="12"/>
  <c r="E10" i="12" s="1"/>
  <c r="S140" i="38"/>
  <c r="S139" i="38"/>
  <c r="W19" i="29" l="1"/>
  <c r="Y19" i="29"/>
  <c r="J35" i="38"/>
  <c r="J36" i="38"/>
  <c r="K18" i="42" s="1"/>
  <c r="I37" i="38"/>
  <c r="J37" i="38" s="1"/>
  <c r="K17" i="42" s="1"/>
  <c r="AA19" i="29" l="1"/>
  <c r="K15" i="42"/>
  <c r="K16" i="42"/>
  <c r="I38" i="38"/>
  <c r="I40" i="38" s="1"/>
  <c r="J40" i="38" s="1"/>
  <c r="J38" i="38" l="1"/>
  <c r="H42" i="38" s="1"/>
  <c r="L10" i="42" l="1"/>
  <c r="L32" i="42" l="1"/>
  <c r="M32" i="42" s="1"/>
  <c r="N32" i="42" s="1"/>
  <c r="P32" i="42" s="1"/>
  <c r="L102" i="42"/>
  <c r="M102" i="42" s="1"/>
  <c r="N102" i="42" s="1"/>
  <c r="P102" i="42" s="1"/>
  <c r="L38" i="42"/>
  <c r="M38" i="42" s="1"/>
  <c r="N38" i="42" s="1"/>
  <c r="P38" i="42" s="1"/>
  <c r="L69" i="42"/>
  <c r="M69" i="42" s="1"/>
  <c r="N69" i="42" s="1"/>
  <c r="P69" i="42" s="1"/>
  <c r="L95" i="42"/>
  <c r="M95" i="42" s="1"/>
  <c r="N95" i="42" s="1"/>
  <c r="P95" i="42" s="1"/>
  <c r="L47" i="42"/>
  <c r="M47" i="42" s="1"/>
  <c r="N47" i="42" s="1"/>
  <c r="P47" i="42" s="1"/>
  <c r="L60" i="42"/>
  <c r="M60" i="42" s="1"/>
  <c r="N60" i="42" s="1"/>
  <c r="P60" i="42" s="1"/>
  <c r="L91" i="42"/>
  <c r="M91" i="42" s="1"/>
  <c r="N91" i="42" s="1"/>
  <c r="P91" i="42" s="1"/>
  <c r="L27" i="42"/>
  <c r="M27" i="42" s="1"/>
  <c r="N27" i="42" s="1"/>
  <c r="P27" i="42" s="1"/>
  <c r="L74" i="42"/>
  <c r="M74" i="42" s="1"/>
  <c r="N74" i="42" s="1"/>
  <c r="P74" i="42" s="1"/>
  <c r="L105" i="42"/>
  <c r="M105" i="42" s="1"/>
  <c r="N105" i="42" s="1"/>
  <c r="P105" i="42" s="1"/>
  <c r="L41" i="42"/>
  <c r="M41" i="42" s="1"/>
  <c r="N41" i="42" s="1"/>
  <c r="P41" i="42" s="1"/>
  <c r="L12" i="42"/>
  <c r="M12" i="42" s="1"/>
  <c r="N12" i="42" s="1"/>
  <c r="P12" i="42" s="1"/>
  <c r="S12" i="42" s="1"/>
  <c r="L94" i="42"/>
  <c r="M94" i="42" s="1"/>
  <c r="N94" i="42" s="1"/>
  <c r="P94" i="42" s="1"/>
  <c r="L30" i="42"/>
  <c r="M30" i="42" s="1"/>
  <c r="N30" i="42" s="1"/>
  <c r="P30" i="42" s="1"/>
  <c r="L61" i="42"/>
  <c r="M61" i="42" s="1"/>
  <c r="N61" i="42" s="1"/>
  <c r="P61" i="42" s="1"/>
  <c r="L96" i="42"/>
  <c r="M96" i="42" s="1"/>
  <c r="N96" i="42" s="1"/>
  <c r="P96" i="42" s="1"/>
  <c r="L31" i="42"/>
  <c r="M31" i="42" s="1"/>
  <c r="N31" i="42" s="1"/>
  <c r="P31" i="42" s="1"/>
  <c r="L52" i="42"/>
  <c r="M52" i="42" s="1"/>
  <c r="N52" i="42" s="1"/>
  <c r="P52" i="42" s="1"/>
  <c r="L83" i="42"/>
  <c r="M83" i="42" s="1"/>
  <c r="N83" i="42" s="1"/>
  <c r="P83" i="42" s="1"/>
  <c r="L19" i="42"/>
  <c r="M19" i="42" s="1"/>
  <c r="L66" i="42"/>
  <c r="M66" i="42" s="1"/>
  <c r="N66" i="42" s="1"/>
  <c r="P66" i="42" s="1"/>
  <c r="L97" i="42"/>
  <c r="M97" i="42" s="1"/>
  <c r="N97" i="42" s="1"/>
  <c r="P97" i="42" s="1"/>
  <c r="L33" i="42"/>
  <c r="M33" i="42" s="1"/>
  <c r="N33" i="42" s="1"/>
  <c r="P33" i="42" s="1"/>
  <c r="L46" i="42"/>
  <c r="M46" i="42" s="1"/>
  <c r="N46" i="42" s="1"/>
  <c r="P46" i="42" s="1"/>
  <c r="L82" i="42"/>
  <c r="M82" i="42" s="1"/>
  <c r="N82" i="42" s="1"/>
  <c r="P82" i="42" s="1"/>
  <c r="L11" i="42"/>
  <c r="M11" i="42" s="1"/>
  <c r="N11" i="42" s="1"/>
  <c r="L86" i="42"/>
  <c r="M86" i="42" s="1"/>
  <c r="N86" i="42" s="1"/>
  <c r="P86" i="42" s="1"/>
  <c r="L22" i="42"/>
  <c r="M22" i="42" s="1"/>
  <c r="N22" i="42" s="1"/>
  <c r="P22" i="42" s="1"/>
  <c r="L53" i="42"/>
  <c r="M53" i="42" s="1"/>
  <c r="N53" i="42" s="1"/>
  <c r="P53" i="42" s="1"/>
  <c r="L64" i="42"/>
  <c r="M64" i="42" s="1"/>
  <c r="N64" i="42" s="1"/>
  <c r="P64" i="42" s="1"/>
  <c r="L108" i="42"/>
  <c r="M108" i="42" s="1"/>
  <c r="N108" i="42" s="1"/>
  <c r="P108" i="42" s="1"/>
  <c r="L44" i="42"/>
  <c r="M44" i="42" s="1"/>
  <c r="N44" i="42" s="1"/>
  <c r="P44" i="42" s="1"/>
  <c r="L75" i="42"/>
  <c r="M75" i="42" s="1"/>
  <c r="N75" i="42" s="1"/>
  <c r="P75" i="42" s="1"/>
  <c r="L88" i="42"/>
  <c r="M88" i="42" s="1"/>
  <c r="N88" i="42" s="1"/>
  <c r="P88" i="42" s="1"/>
  <c r="L58" i="42"/>
  <c r="M58" i="42" s="1"/>
  <c r="N58" i="42" s="1"/>
  <c r="P58" i="42" s="1"/>
  <c r="L89" i="42"/>
  <c r="M89" i="42" s="1"/>
  <c r="N89" i="42" s="1"/>
  <c r="P89" i="42" s="1"/>
  <c r="L25" i="42"/>
  <c r="M25" i="42" s="1"/>
  <c r="N25" i="42" s="1"/>
  <c r="P25" i="42" s="1"/>
  <c r="L87" i="42"/>
  <c r="M87" i="42" s="1"/>
  <c r="N87" i="42" s="1"/>
  <c r="P87" i="42" s="1"/>
  <c r="L78" i="42"/>
  <c r="M78" i="42" s="1"/>
  <c r="N78" i="42" s="1"/>
  <c r="P78" i="42" s="1"/>
  <c r="L109" i="42"/>
  <c r="M109" i="42" s="1"/>
  <c r="N109" i="42" s="1"/>
  <c r="P109" i="42" s="1"/>
  <c r="L45" i="42"/>
  <c r="M45" i="42" s="1"/>
  <c r="N45" i="42" s="1"/>
  <c r="P45" i="42" s="1"/>
  <c r="L40" i="42"/>
  <c r="M40" i="42" s="1"/>
  <c r="N40" i="42" s="1"/>
  <c r="P40" i="42" s="1"/>
  <c r="L100" i="42"/>
  <c r="M100" i="42" s="1"/>
  <c r="N100" i="42" s="1"/>
  <c r="P100" i="42" s="1"/>
  <c r="L36" i="42"/>
  <c r="M36" i="42" s="1"/>
  <c r="N36" i="42" s="1"/>
  <c r="P36" i="42" s="1"/>
  <c r="L67" i="42"/>
  <c r="M67" i="42" s="1"/>
  <c r="N67" i="42" s="1"/>
  <c r="P67" i="42" s="1"/>
  <c r="L48" i="42"/>
  <c r="M48" i="42" s="1"/>
  <c r="N48" i="42" s="1"/>
  <c r="P48" i="42" s="1"/>
  <c r="L50" i="42"/>
  <c r="M50" i="42" s="1"/>
  <c r="N50" i="42" s="1"/>
  <c r="P50" i="42" s="1"/>
  <c r="L81" i="42"/>
  <c r="M81" i="42" s="1"/>
  <c r="N81" i="42" s="1"/>
  <c r="P81" i="42" s="1"/>
  <c r="L13" i="42"/>
  <c r="M13" i="42" s="1"/>
  <c r="N13" i="42" s="1"/>
  <c r="P13" i="42" s="1"/>
  <c r="S13" i="42" s="1"/>
  <c r="L57" i="42"/>
  <c r="M57" i="42" s="1"/>
  <c r="N57" i="42" s="1"/>
  <c r="P57" i="42" s="1"/>
  <c r="L110" i="42"/>
  <c r="M110" i="42" s="1"/>
  <c r="N110" i="42" s="1"/>
  <c r="P110" i="42" s="1"/>
  <c r="L72" i="42"/>
  <c r="M72" i="42" s="1"/>
  <c r="N72" i="42" s="1"/>
  <c r="P72" i="42" s="1"/>
  <c r="L68" i="42"/>
  <c r="M68" i="42" s="1"/>
  <c r="N68" i="42" s="1"/>
  <c r="P68" i="42" s="1"/>
  <c r="L35" i="42"/>
  <c r="M35" i="42" s="1"/>
  <c r="N35" i="42" s="1"/>
  <c r="P35" i="42" s="1"/>
  <c r="L49" i="42"/>
  <c r="M49" i="42" s="1"/>
  <c r="N49" i="42" s="1"/>
  <c r="P49" i="42" s="1"/>
  <c r="L71" i="42"/>
  <c r="M71" i="42" s="1"/>
  <c r="N71" i="42" s="1"/>
  <c r="P71" i="42" s="1"/>
  <c r="L70" i="42"/>
  <c r="M70" i="42" s="1"/>
  <c r="N70" i="42" s="1"/>
  <c r="P70" i="42" s="1"/>
  <c r="L101" i="42"/>
  <c r="M101" i="42" s="1"/>
  <c r="N101" i="42" s="1"/>
  <c r="P101" i="42" s="1"/>
  <c r="L37" i="42"/>
  <c r="M37" i="42" s="1"/>
  <c r="N37" i="42" s="1"/>
  <c r="P37" i="42" s="1"/>
  <c r="L24" i="42"/>
  <c r="M24" i="42" s="1"/>
  <c r="N24" i="42" s="1"/>
  <c r="P24" i="42" s="1"/>
  <c r="L92" i="42"/>
  <c r="M92" i="42" s="1"/>
  <c r="N92" i="42" s="1"/>
  <c r="P92" i="42" s="1"/>
  <c r="L28" i="42"/>
  <c r="M28" i="42" s="1"/>
  <c r="N28" i="42" s="1"/>
  <c r="P28" i="42" s="1"/>
  <c r="L59" i="42"/>
  <c r="M59" i="42" s="1"/>
  <c r="N59" i="42" s="1"/>
  <c r="P59" i="42" s="1"/>
  <c r="L106" i="42"/>
  <c r="M106" i="42" s="1"/>
  <c r="N106" i="42" s="1"/>
  <c r="P106" i="42" s="1"/>
  <c r="L42" i="42"/>
  <c r="M42" i="42" s="1"/>
  <c r="N42" i="42" s="1"/>
  <c r="P42" i="42" s="1"/>
  <c r="L73" i="42"/>
  <c r="M73" i="42" s="1"/>
  <c r="N73" i="42" s="1"/>
  <c r="P73" i="42" s="1"/>
  <c r="L80" i="42"/>
  <c r="M80" i="42" s="1"/>
  <c r="N80" i="42" s="1"/>
  <c r="P80" i="42" s="1"/>
  <c r="L55" i="42"/>
  <c r="M55" i="42" s="1"/>
  <c r="N55" i="42" s="1"/>
  <c r="P55" i="42" s="1"/>
  <c r="L62" i="42"/>
  <c r="M62" i="42" s="1"/>
  <c r="N62" i="42" s="1"/>
  <c r="P62" i="42" s="1"/>
  <c r="L93" i="42"/>
  <c r="M93" i="42" s="1"/>
  <c r="N93" i="42" s="1"/>
  <c r="P93" i="42" s="1"/>
  <c r="L29" i="42"/>
  <c r="M29" i="42" s="1"/>
  <c r="N29" i="42" s="1"/>
  <c r="P29" i="42" s="1"/>
  <c r="L103" i="42"/>
  <c r="M103" i="42" s="1"/>
  <c r="N103" i="42" s="1"/>
  <c r="P103" i="42" s="1"/>
  <c r="L84" i="42"/>
  <c r="M84" i="42" s="1"/>
  <c r="N84" i="42" s="1"/>
  <c r="P84" i="42" s="1"/>
  <c r="L20" i="42"/>
  <c r="M20" i="42" s="1"/>
  <c r="L51" i="42"/>
  <c r="M51" i="42" s="1"/>
  <c r="N51" i="42" s="1"/>
  <c r="P51" i="42" s="1"/>
  <c r="L98" i="42"/>
  <c r="M98" i="42" s="1"/>
  <c r="N98" i="42" s="1"/>
  <c r="P98" i="42" s="1"/>
  <c r="L34" i="42"/>
  <c r="M34" i="42" s="1"/>
  <c r="N34" i="42" s="1"/>
  <c r="P34" i="42" s="1"/>
  <c r="L65" i="42"/>
  <c r="M65" i="42" s="1"/>
  <c r="N65" i="42" s="1"/>
  <c r="P65" i="42" s="1"/>
  <c r="L39" i="42"/>
  <c r="M39" i="42" s="1"/>
  <c r="N39" i="42" s="1"/>
  <c r="P39" i="42" s="1"/>
  <c r="L104" i="42"/>
  <c r="M104" i="42" s="1"/>
  <c r="N104" i="42" s="1"/>
  <c r="P104" i="42" s="1"/>
  <c r="L23" i="42"/>
  <c r="M23" i="42" s="1"/>
  <c r="N23" i="42" s="1"/>
  <c r="P23" i="42" s="1"/>
  <c r="L54" i="42"/>
  <c r="M54" i="42" s="1"/>
  <c r="N54" i="42" s="1"/>
  <c r="P54" i="42" s="1"/>
  <c r="L85" i="42"/>
  <c r="M85" i="42" s="1"/>
  <c r="N85" i="42" s="1"/>
  <c r="P85" i="42" s="1"/>
  <c r="L21" i="42"/>
  <c r="M21" i="42" s="1"/>
  <c r="N21" i="42" s="1"/>
  <c r="P21" i="42" s="1"/>
  <c r="L79" i="42"/>
  <c r="M79" i="42" s="1"/>
  <c r="N79" i="42" s="1"/>
  <c r="P79" i="42" s="1"/>
  <c r="L76" i="42"/>
  <c r="M76" i="42" s="1"/>
  <c r="N76" i="42" s="1"/>
  <c r="P76" i="42" s="1"/>
  <c r="L107" i="42"/>
  <c r="M107" i="42" s="1"/>
  <c r="N107" i="42" s="1"/>
  <c r="P107" i="42" s="1"/>
  <c r="L43" i="42"/>
  <c r="M43" i="42" s="1"/>
  <c r="N43" i="42" s="1"/>
  <c r="P43" i="42" s="1"/>
  <c r="L90" i="42"/>
  <c r="M90" i="42" s="1"/>
  <c r="N90" i="42" s="1"/>
  <c r="P90" i="42" s="1"/>
  <c r="L26" i="42"/>
  <c r="M26" i="42" s="1"/>
  <c r="N26" i="42" s="1"/>
  <c r="P26" i="42" s="1"/>
  <c r="L56" i="42"/>
  <c r="M56" i="42" s="1"/>
  <c r="N56" i="42" s="1"/>
  <c r="P56" i="42" s="1"/>
  <c r="L77" i="42"/>
  <c r="M77" i="42" s="1"/>
  <c r="N77" i="42" s="1"/>
  <c r="P77" i="42" s="1"/>
  <c r="L63" i="42"/>
  <c r="M63" i="42" s="1"/>
  <c r="N63" i="42" s="1"/>
  <c r="P63" i="42" s="1"/>
  <c r="L99" i="42"/>
  <c r="M99" i="42" s="1"/>
  <c r="N99" i="42" s="1"/>
  <c r="P99" i="42" s="1"/>
  <c r="L14" i="42"/>
  <c r="M14" i="42" s="1"/>
  <c r="N14" i="42" s="1"/>
  <c r="P14" i="42" s="1"/>
  <c r="S14" i="42" s="1"/>
  <c r="L17" i="42"/>
  <c r="M17" i="42" s="1"/>
  <c r="L18" i="42"/>
  <c r="M18" i="42" s="1"/>
  <c r="L16" i="42"/>
  <c r="M16" i="42" s="1"/>
  <c r="L15" i="42"/>
  <c r="M15" i="42" s="1"/>
  <c r="N16" i="42" l="1"/>
  <c r="P16" i="42" s="1"/>
  <c r="N19" i="42"/>
  <c r="P19" i="42" s="1"/>
  <c r="N15" i="42"/>
  <c r="N20" i="42"/>
  <c r="P20" i="42" s="1"/>
  <c r="N18" i="42"/>
  <c r="P18" i="42" s="1"/>
  <c r="N17" i="42"/>
  <c r="P17" i="42" s="1"/>
  <c r="T16" i="42"/>
  <c r="U39" i="42"/>
  <c r="V39" i="42" s="1"/>
  <c r="D43" i="29" s="1"/>
  <c r="G43" i="29" s="1"/>
  <c r="I43" i="29" s="1"/>
  <c r="S39" i="42"/>
  <c r="U33" i="42"/>
  <c r="V33" i="42" s="1"/>
  <c r="D37" i="29" s="1"/>
  <c r="G37" i="29" s="1"/>
  <c r="I37" i="29" s="1"/>
  <c r="S33" i="42"/>
  <c r="U91" i="42"/>
  <c r="V91" i="42" s="1"/>
  <c r="D95" i="29" s="1"/>
  <c r="G95" i="29" s="1"/>
  <c r="I95" i="29" s="1"/>
  <c r="S91" i="42"/>
  <c r="T18" i="42"/>
  <c r="U99" i="42"/>
  <c r="V99" i="42" s="1"/>
  <c r="D103" i="29" s="1"/>
  <c r="G103" i="29" s="1"/>
  <c r="I103" i="29" s="1"/>
  <c r="S99" i="42"/>
  <c r="U76" i="42"/>
  <c r="V76" i="42" s="1"/>
  <c r="D80" i="29" s="1"/>
  <c r="G80" i="29" s="1"/>
  <c r="I80" i="29" s="1"/>
  <c r="S76" i="42"/>
  <c r="U65" i="42"/>
  <c r="V65" i="42" s="1"/>
  <c r="D69" i="29" s="1"/>
  <c r="G69" i="29" s="1"/>
  <c r="I69" i="29" s="1"/>
  <c r="S65" i="42"/>
  <c r="U93" i="42"/>
  <c r="V93" i="42" s="1"/>
  <c r="D97" i="29" s="1"/>
  <c r="G97" i="29" s="1"/>
  <c r="I97" i="29" s="1"/>
  <c r="S93" i="42"/>
  <c r="U28" i="42"/>
  <c r="V28" i="42" s="1"/>
  <c r="D32" i="29" s="1"/>
  <c r="G32" i="29" s="1"/>
  <c r="I32" i="29" s="1"/>
  <c r="S28" i="42"/>
  <c r="U35" i="42"/>
  <c r="V35" i="42" s="1"/>
  <c r="D39" i="29" s="1"/>
  <c r="G39" i="29" s="1"/>
  <c r="I39" i="29" s="1"/>
  <c r="S35" i="42"/>
  <c r="U48" i="42"/>
  <c r="V48" i="42" s="1"/>
  <c r="D52" i="29" s="1"/>
  <c r="G52" i="29" s="1"/>
  <c r="I52" i="29" s="1"/>
  <c r="S48" i="42"/>
  <c r="U87" i="42"/>
  <c r="V87" i="42" s="1"/>
  <c r="D91" i="29" s="1"/>
  <c r="G91" i="29" s="1"/>
  <c r="I91" i="29" s="1"/>
  <c r="S87" i="42"/>
  <c r="U64" i="42"/>
  <c r="V64" i="42" s="1"/>
  <c r="D68" i="29" s="1"/>
  <c r="G68" i="29" s="1"/>
  <c r="I68" i="29" s="1"/>
  <c r="S64" i="42"/>
  <c r="U97" i="42"/>
  <c r="V97" i="42" s="1"/>
  <c r="D101" i="29" s="1"/>
  <c r="G101" i="29" s="1"/>
  <c r="I101" i="29" s="1"/>
  <c r="S97" i="42"/>
  <c r="U30" i="42"/>
  <c r="V30" i="42" s="1"/>
  <c r="D34" i="29" s="1"/>
  <c r="G34" i="29" s="1"/>
  <c r="I34" i="29" s="1"/>
  <c r="S30" i="42"/>
  <c r="U60" i="42"/>
  <c r="V60" i="42" s="1"/>
  <c r="D64" i="29" s="1"/>
  <c r="G64" i="29" s="1"/>
  <c r="I64" i="29" s="1"/>
  <c r="S60" i="42"/>
  <c r="U14" i="42"/>
  <c r="V14" i="42" s="1"/>
  <c r="D18" i="29" s="1"/>
  <c r="T14" i="42"/>
  <c r="U78" i="42"/>
  <c r="V78" i="42" s="1"/>
  <c r="D82" i="29" s="1"/>
  <c r="G82" i="29" s="1"/>
  <c r="I82" i="29" s="1"/>
  <c r="S78" i="42"/>
  <c r="U63" i="42"/>
  <c r="V63" i="42" s="1"/>
  <c r="D67" i="29" s="1"/>
  <c r="G67" i="29" s="1"/>
  <c r="I67" i="29" s="1"/>
  <c r="S63" i="42"/>
  <c r="U79" i="42"/>
  <c r="V79" i="42" s="1"/>
  <c r="D83" i="29" s="1"/>
  <c r="G83" i="29" s="1"/>
  <c r="I83" i="29" s="1"/>
  <c r="S79" i="42"/>
  <c r="U34" i="42"/>
  <c r="V34" i="42" s="1"/>
  <c r="D38" i="29" s="1"/>
  <c r="G38" i="29" s="1"/>
  <c r="I38" i="29" s="1"/>
  <c r="S34" i="42"/>
  <c r="U62" i="42"/>
  <c r="V62" i="42" s="1"/>
  <c r="D66" i="29" s="1"/>
  <c r="G66" i="29" s="1"/>
  <c r="I66" i="29" s="1"/>
  <c r="S62" i="42"/>
  <c r="U92" i="42"/>
  <c r="V92" i="42" s="1"/>
  <c r="D96" i="29" s="1"/>
  <c r="G96" i="29" s="1"/>
  <c r="I96" i="29" s="1"/>
  <c r="S92" i="42"/>
  <c r="U68" i="42"/>
  <c r="V68" i="42" s="1"/>
  <c r="D72" i="29" s="1"/>
  <c r="G72" i="29" s="1"/>
  <c r="I72" i="29" s="1"/>
  <c r="S68" i="42"/>
  <c r="U67" i="42"/>
  <c r="V67" i="42" s="1"/>
  <c r="D71" i="29" s="1"/>
  <c r="G71" i="29" s="1"/>
  <c r="I71" i="29" s="1"/>
  <c r="S67" i="42"/>
  <c r="U25" i="42"/>
  <c r="V25" i="42" s="1"/>
  <c r="D29" i="29" s="1"/>
  <c r="G29" i="29" s="1"/>
  <c r="I29" i="29" s="1"/>
  <c r="S25" i="42"/>
  <c r="U53" i="42"/>
  <c r="V53" i="42" s="1"/>
  <c r="D57" i="29" s="1"/>
  <c r="G57" i="29" s="1"/>
  <c r="I57" i="29" s="1"/>
  <c r="S53" i="42"/>
  <c r="U66" i="42"/>
  <c r="V66" i="42" s="1"/>
  <c r="D70" i="29" s="1"/>
  <c r="G70" i="29" s="1"/>
  <c r="I70" i="29" s="1"/>
  <c r="S66" i="42"/>
  <c r="U94" i="42"/>
  <c r="V94" i="42" s="1"/>
  <c r="D98" i="29" s="1"/>
  <c r="G98" i="29" s="1"/>
  <c r="I98" i="29" s="1"/>
  <c r="S94" i="42"/>
  <c r="U47" i="42"/>
  <c r="V47" i="42" s="1"/>
  <c r="D51" i="29" s="1"/>
  <c r="G51" i="29" s="1"/>
  <c r="I51" i="29" s="1"/>
  <c r="S47" i="42"/>
  <c r="U29" i="42"/>
  <c r="V29" i="42" s="1"/>
  <c r="D33" i="29" s="1"/>
  <c r="G33" i="29" s="1"/>
  <c r="I33" i="29" s="1"/>
  <c r="S29" i="42"/>
  <c r="U61" i="42"/>
  <c r="V61" i="42" s="1"/>
  <c r="D65" i="29" s="1"/>
  <c r="G65" i="29" s="1"/>
  <c r="I65" i="29" s="1"/>
  <c r="S61" i="42"/>
  <c r="T15" i="42"/>
  <c r="U77" i="42"/>
  <c r="V77" i="42" s="1"/>
  <c r="D81" i="29" s="1"/>
  <c r="G81" i="29" s="1"/>
  <c r="I81" i="29" s="1"/>
  <c r="S77" i="42"/>
  <c r="U21" i="42"/>
  <c r="V21" i="42" s="1"/>
  <c r="D25" i="29" s="1"/>
  <c r="S21" i="42"/>
  <c r="U98" i="42"/>
  <c r="V98" i="42" s="1"/>
  <c r="D102" i="29" s="1"/>
  <c r="G102" i="29" s="1"/>
  <c r="I102" i="29" s="1"/>
  <c r="S98" i="42"/>
  <c r="U55" i="42"/>
  <c r="V55" i="42" s="1"/>
  <c r="D59" i="29" s="1"/>
  <c r="G59" i="29" s="1"/>
  <c r="I59" i="29" s="1"/>
  <c r="S55" i="42"/>
  <c r="U24" i="42"/>
  <c r="V24" i="42" s="1"/>
  <c r="D28" i="29" s="1"/>
  <c r="G28" i="29" s="1"/>
  <c r="I28" i="29" s="1"/>
  <c r="S24" i="42"/>
  <c r="U72" i="42"/>
  <c r="V72" i="42" s="1"/>
  <c r="D76" i="29" s="1"/>
  <c r="G76" i="29" s="1"/>
  <c r="I76" i="29" s="1"/>
  <c r="S72" i="42"/>
  <c r="U36" i="42"/>
  <c r="V36" i="42" s="1"/>
  <c r="D40" i="29" s="1"/>
  <c r="G40" i="29" s="1"/>
  <c r="I40" i="29" s="1"/>
  <c r="S36" i="42"/>
  <c r="U89" i="42"/>
  <c r="V89" i="42" s="1"/>
  <c r="D93" i="29" s="1"/>
  <c r="G93" i="29" s="1"/>
  <c r="I93" i="29" s="1"/>
  <c r="S89" i="42"/>
  <c r="U22" i="42"/>
  <c r="V22" i="42" s="1"/>
  <c r="D26" i="29" s="1"/>
  <c r="G26" i="29" s="1"/>
  <c r="I26" i="29" s="1"/>
  <c r="S22" i="42"/>
  <c r="U12" i="42"/>
  <c r="V12" i="42" s="1"/>
  <c r="D16" i="29" s="1"/>
  <c r="T12" i="42"/>
  <c r="U95" i="42"/>
  <c r="V95" i="42" s="1"/>
  <c r="D99" i="29" s="1"/>
  <c r="G99" i="29" s="1"/>
  <c r="I99" i="29" s="1"/>
  <c r="S95" i="42"/>
  <c r="U107" i="42"/>
  <c r="V107" i="42" s="1"/>
  <c r="D111" i="29" s="1"/>
  <c r="G111" i="29" s="1"/>
  <c r="I111" i="29" s="1"/>
  <c r="S107" i="42"/>
  <c r="U108" i="42"/>
  <c r="V108" i="42" s="1"/>
  <c r="D112" i="29" s="1"/>
  <c r="G112" i="29" s="1"/>
  <c r="I112" i="29" s="1"/>
  <c r="S108" i="42"/>
  <c r="U56" i="42"/>
  <c r="V56" i="42" s="1"/>
  <c r="D60" i="29" s="1"/>
  <c r="G60" i="29" s="1"/>
  <c r="I60" i="29" s="1"/>
  <c r="S56" i="42"/>
  <c r="U85" i="42"/>
  <c r="V85" i="42" s="1"/>
  <c r="D89" i="29" s="1"/>
  <c r="G89" i="29" s="1"/>
  <c r="I89" i="29" s="1"/>
  <c r="S85" i="42"/>
  <c r="U51" i="42"/>
  <c r="V51" i="42" s="1"/>
  <c r="D55" i="29" s="1"/>
  <c r="G55" i="29" s="1"/>
  <c r="I55" i="29" s="1"/>
  <c r="S51" i="42"/>
  <c r="U80" i="42"/>
  <c r="V80" i="42" s="1"/>
  <c r="D84" i="29" s="1"/>
  <c r="G84" i="29" s="1"/>
  <c r="I84" i="29" s="1"/>
  <c r="S80" i="42"/>
  <c r="U37" i="42"/>
  <c r="V37" i="42" s="1"/>
  <c r="D41" i="29" s="1"/>
  <c r="G41" i="29" s="1"/>
  <c r="I41" i="29" s="1"/>
  <c r="S37" i="42"/>
  <c r="U110" i="42"/>
  <c r="V110" i="42" s="1"/>
  <c r="D114" i="29" s="1"/>
  <c r="G114" i="29" s="1"/>
  <c r="I114" i="29" s="1"/>
  <c r="S110" i="42"/>
  <c r="U100" i="42"/>
  <c r="V100" i="42" s="1"/>
  <c r="D104" i="29" s="1"/>
  <c r="G104" i="29" s="1"/>
  <c r="I104" i="29" s="1"/>
  <c r="S100" i="42"/>
  <c r="U58" i="42"/>
  <c r="V58" i="42" s="1"/>
  <c r="D62" i="29" s="1"/>
  <c r="G62" i="29" s="1"/>
  <c r="I62" i="29" s="1"/>
  <c r="S58" i="42"/>
  <c r="U86" i="42"/>
  <c r="V86" i="42" s="1"/>
  <c r="D90" i="29" s="1"/>
  <c r="G90" i="29" s="1"/>
  <c r="I90" i="29" s="1"/>
  <c r="S86" i="42"/>
  <c r="U83" i="42"/>
  <c r="V83" i="42" s="1"/>
  <c r="D87" i="29" s="1"/>
  <c r="G87" i="29" s="1"/>
  <c r="I87" i="29" s="1"/>
  <c r="S83" i="42"/>
  <c r="U41" i="42"/>
  <c r="V41" i="42" s="1"/>
  <c r="D45" i="29" s="1"/>
  <c r="G45" i="29" s="1"/>
  <c r="I45" i="29" s="1"/>
  <c r="S41" i="42"/>
  <c r="U69" i="42"/>
  <c r="V69" i="42" s="1"/>
  <c r="D73" i="29" s="1"/>
  <c r="G73" i="29" s="1"/>
  <c r="I73" i="29" s="1"/>
  <c r="S69" i="42"/>
  <c r="U49" i="42"/>
  <c r="V49" i="42" s="1"/>
  <c r="D53" i="29" s="1"/>
  <c r="G53" i="29" s="1"/>
  <c r="I53" i="29" s="1"/>
  <c r="S49" i="42"/>
  <c r="U26" i="42"/>
  <c r="V26" i="42" s="1"/>
  <c r="D30" i="29" s="1"/>
  <c r="G30" i="29" s="1"/>
  <c r="I30" i="29" s="1"/>
  <c r="S26" i="42"/>
  <c r="U54" i="42"/>
  <c r="V54" i="42" s="1"/>
  <c r="D58" i="29" s="1"/>
  <c r="G58" i="29" s="1"/>
  <c r="I58" i="29" s="1"/>
  <c r="S54" i="42"/>
  <c r="U73" i="42"/>
  <c r="V73" i="42" s="1"/>
  <c r="D77" i="29" s="1"/>
  <c r="G77" i="29" s="1"/>
  <c r="I77" i="29" s="1"/>
  <c r="S73" i="42"/>
  <c r="U101" i="42"/>
  <c r="V101" i="42" s="1"/>
  <c r="D105" i="29" s="1"/>
  <c r="G105" i="29" s="1"/>
  <c r="I105" i="29" s="1"/>
  <c r="S101" i="42"/>
  <c r="U57" i="42"/>
  <c r="V57" i="42" s="1"/>
  <c r="D61" i="29" s="1"/>
  <c r="G61" i="29" s="1"/>
  <c r="I61" i="29" s="1"/>
  <c r="S57" i="42"/>
  <c r="U40" i="42"/>
  <c r="V40" i="42" s="1"/>
  <c r="D44" i="29" s="1"/>
  <c r="G44" i="29" s="1"/>
  <c r="I44" i="29" s="1"/>
  <c r="S40" i="42"/>
  <c r="U88" i="42"/>
  <c r="V88" i="42" s="1"/>
  <c r="D92" i="29" s="1"/>
  <c r="G92" i="29" s="1"/>
  <c r="I92" i="29" s="1"/>
  <c r="S88" i="42"/>
  <c r="P11" i="42"/>
  <c r="S11" i="42" s="1"/>
  <c r="U52" i="42"/>
  <c r="V52" i="42" s="1"/>
  <c r="D56" i="29" s="1"/>
  <c r="G56" i="29" s="1"/>
  <c r="I56" i="29" s="1"/>
  <c r="S52" i="42"/>
  <c r="U105" i="42"/>
  <c r="V105" i="42" s="1"/>
  <c r="D109" i="29" s="1"/>
  <c r="G109" i="29" s="1"/>
  <c r="I109" i="29" s="1"/>
  <c r="S105" i="42"/>
  <c r="U38" i="42"/>
  <c r="V38" i="42" s="1"/>
  <c r="D42" i="29" s="1"/>
  <c r="G42" i="29" s="1"/>
  <c r="I42" i="29" s="1"/>
  <c r="S38" i="42"/>
  <c r="U50" i="42"/>
  <c r="V50" i="42" s="1"/>
  <c r="D54" i="29" s="1"/>
  <c r="G54" i="29" s="1"/>
  <c r="I54" i="29" s="1"/>
  <c r="S50" i="42"/>
  <c r="U90" i="42"/>
  <c r="V90" i="42" s="1"/>
  <c r="D94" i="29" s="1"/>
  <c r="G94" i="29" s="1"/>
  <c r="I94" i="29" s="1"/>
  <c r="S90" i="42"/>
  <c r="U23" i="42"/>
  <c r="V23" i="42" s="1"/>
  <c r="D27" i="29" s="1"/>
  <c r="G27" i="29" s="1"/>
  <c r="I27" i="29" s="1"/>
  <c r="S23" i="42"/>
  <c r="U84" i="42"/>
  <c r="V84" i="42" s="1"/>
  <c r="D88" i="29" s="1"/>
  <c r="G88" i="29" s="1"/>
  <c r="I88" i="29" s="1"/>
  <c r="S84" i="42"/>
  <c r="U42" i="42"/>
  <c r="V42" i="42" s="1"/>
  <c r="D46" i="29" s="1"/>
  <c r="G46" i="29" s="1"/>
  <c r="I46" i="29" s="1"/>
  <c r="S42" i="42"/>
  <c r="U70" i="42"/>
  <c r="V70" i="42" s="1"/>
  <c r="D74" i="29" s="1"/>
  <c r="G74" i="29" s="1"/>
  <c r="I74" i="29" s="1"/>
  <c r="S70" i="42"/>
  <c r="U13" i="42"/>
  <c r="V13" i="42" s="1"/>
  <c r="D17" i="29" s="1"/>
  <c r="T13" i="42"/>
  <c r="U45" i="42"/>
  <c r="V45" i="42" s="1"/>
  <c r="D49" i="29" s="1"/>
  <c r="G49" i="29" s="1"/>
  <c r="I49" i="29" s="1"/>
  <c r="S45" i="42"/>
  <c r="U75" i="42"/>
  <c r="V75" i="42" s="1"/>
  <c r="D79" i="29" s="1"/>
  <c r="G79" i="29" s="1"/>
  <c r="I79" i="29" s="1"/>
  <c r="S75" i="42"/>
  <c r="U82" i="42"/>
  <c r="V82" i="42" s="1"/>
  <c r="D86" i="29" s="1"/>
  <c r="G86" i="29" s="1"/>
  <c r="I86" i="29" s="1"/>
  <c r="S82" i="42"/>
  <c r="U31" i="42"/>
  <c r="V31" i="42" s="1"/>
  <c r="D35" i="29" s="1"/>
  <c r="G35" i="29" s="1"/>
  <c r="I35" i="29" s="1"/>
  <c r="S31" i="42"/>
  <c r="U74" i="42"/>
  <c r="V74" i="42" s="1"/>
  <c r="D78" i="29" s="1"/>
  <c r="G78" i="29" s="1"/>
  <c r="I78" i="29" s="1"/>
  <c r="S74" i="42"/>
  <c r="U102" i="42"/>
  <c r="V102" i="42" s="1"/>
  <c r="D106" i="29" s="1"/>
  <c r="G106" i="29" s="1"/>
  <c r="I106" i="29" s="1"/>
  <c r="S102" i="42"/>
  <c r="U59" i="42"/>
  <c r="V59" i="42" s="1"/>
  <c r="D63" i="29" s="1"/>
  <c r="G63" i="29" s="1"/>
  <c r="I63" i="29" s="1"/>
  <c r="S59" i="42"/>
  <c r="U43" i="42"/>
  <c r="V43" i="42" s="1"/>
  <c r="D47" i="29" s="1"/>
  <c r="G47" i="29" s="1"/>
  <c r="I47" i="29" s="1"/>
  <c r="S43" i="42"/>
  <c r="U104" i="42"/>
  <c r="V104" i="42" s="1"/>
  <c r="D108" i="29" s="1"/>
  <c r="G108" i="29" s="1"/>
  <c r="I108" i="29" s="1"/>
  <c r="S104" i="42"/>
  <c r="U103" i="42"/>
  <c r="V103" i="42" s="1"/>
  <c r="D107" i="29" s="1"/>
  <c r="G107" i="29" s="1"/>
  <c r="I107" i="29" s="1"/>
  <c r="S103" i="42"/>
  <c r="U106" i="42"/>
  <c r="V106" i="42" s="1"/>
  <c r="D110" i="29" s="1"/>
  <c r="G110" i="29" s="1"/>
  <c r="I110" i="29" s="1"/>
  <c r="S106" i="42"/>
  <c r="U71" i="42"/>
  <c r="V71" i="42" s="1"/>
  <c r="D75" i="29" s="1"/>
  <c r="G75" i="29" s="1"/>
  <c r="I75" i="29" s="1"/>
  <c r="S71" i="42"/>
  <c r="U81" i="42"/>
  <c r="V81" i="42" s="1"/>
  <c r="D85" i="29" s="1"/>
  <c r="G85" i="29" s="1"/>
  <c r="I85" i="29" s="1"/>
  <c r="S81" i="42"/>
  <c r="U109" i="42"/>
  <c r="V109" i="42" s="1"/>
  <c r="D113" i="29" s="1"/>
  <c r="G113" i="29" s="1"/>
  <c r="I113" i="29" s="1"/>
  <c r="S109" i="42"/>
  <c r="U44" i="42"/>
  <c r="V44" i="42" s="1"/>
  <c r="D48" i="29" s="1"/>
  <c r="G48" i="29" s="1"/>
  <c r="I48" i="29" s="1"/>
  <c r="S44" i="42"/>
  <c r="U46" i="42"/>
  <c r="V46" i="42" s="1"/>
  <c r="D50" i="29" s="1"/>
  <c r="G50" i="29" s="1"/>
  <c r="I50" i="29" s="1"/>
  <c r="S46" i="42"/>
  <c r="U96" i="42"/>
  <c r="V96" i="42" s="1"/>
  <c r="D100" i="29" s="1"/>
  <c r="G100" i="29" s="1"/>
  <c r="I100" i="29" s="1"/>
  <c r="S96" i="42"/>
  <c r="U27" i="42"/>
  <c r="V27" i="42" s="1"/>
  <c r="D31" i="29" s="1"/>
  <c r="G31" i="29" s="1"/>
  <c r="I31" i="29" s="1"/>
  <c r="S27" i="42"/>
  <c r="U32" i="42"/>
  <c r="V32" i="42" s="1"/>
  <c r="D36" i="29" s="1"/>
  <c r="G36" i="29" s="1"/>
  <c r="I36" i="29" s="1"/>
  <c r="S32" i="42"/>
  <c r="K21" i="29"/>
  <c r="L21" i="29" s="1"/>
  <c r="N21" i="29" s="1"/>
  <c r="Q21" i="29" s="1"/>
  <c r="K22" i="29"/>
  <c r="L22" i="29" s="1"/>
  <c r="N22" i="29" s="1"/>
  <c r="Q22" i="29" s="1"/>
  <c r="N10" i="42" l="1"/>
  <c r="U17" i="42"/>
  <c r="V17" i="42" s="1"/>
  <c r="D21" i="29" s="1"/>
  <c r="G21" i="29" s="1"/>
  <c r="I21" i="29" s="1"/>
  <c r="S17" i="42"/>
  <c r="S18" i="42"/>
  <c r="U18" i="42"/>
  <c r="V18" i="42" s="1"/>
  <c r="D22" i="29" s="1"/>
  <c r="G22" i="29" s="1"/>
  <c r="I22" i="29" s="1"/>
  <c r="S20" i="42"/>
  <c r="U20" i="42"/>
  <c r="V20" i="42" s="1"/>
  <c r="D24" i="29" s="1"/>
  <c r="G24" i="29" s="1"/>
  <c r="I24" i="29" s="1"/>
  <c r="S19" i="42"/>
  <c r="U19" i="42"/>
  <c r="V19" i="42" s="1"/>
  <c r="D23" i="29" s="1"/>
  <c r="G23" i="29" s="1"/>
  <c r="I23" i="29" s="1"/>
  <c r="S16" i="42"/>
  <c r="U16" i="42"/>
  <c r="V16" i="42" s="1"/>
  <c r="D20" i="29" s="1"/>
  <c r="G20" i="29" s="1"/>
  <c r="I20" i="29" s="1"/>
  <c r="P15" i="42"/>
  <c r="U11" i="42"/>
  <c r="T11" i="42"/>
  <c r="T10" i="42" s="1"/>
  <c r="P10" i="42"/>
  <c r="K18" i="29"/>
  <c r="L18" i="29" s="1"/>
  <c r="N18" i="29" s="1"/>
  <c r="Q18" i="29" s="1"/>
  <c r="G18" i="29"/>
  <c r="I18" i="29" s="1"/>
  <c r="K16" i="29"/>
  <c r="G16" i="29"/>
  <c r="I16" i="29" s="1"/>
  <c r="K17" i="29"/>
  <c r="L17" i="29" s="1"/>
  <c r="N17" i="29" s="1"/>
  <c r="Q17" i="29" s="1"/>
  <c r="G17" i="29"/>
  <c r="I17" i="29" s="1"/>
  <c r="K25" i="29"/>
  <c r="L25" i="29" s="1"/>
  <c r="N25" i="29" s="1"/>
  <c r="Q25" i="29" s="1"/>
  <c r="G25" i="29"/>
  <c r="I25" i="29" s="1"/>
  <c r="K20" i="29"/>
  <c r="L20" i="29" s="1"/>
  <c r="N20" i="29" s="1"/>
  <c r="Q20" i="29" s="1"/>
  <c r="K19" i="29"/>
  <c r="L19" i="29" s="1"/>
  <c r="N19" i="29" s="1"/>
  <c r="S15" i="42" l="1"/>
  <c r="S10" i="42" s="1"/>
  <c r="U15" i="42"/>
  <c r="V15" i="42" s="1"/>
  <c r="D19" i="29" s="1"/>
  <c r="G19" i="29" s="1"/>
  <c r="I19" i="29" s="1"/>
  <c r="L16" i="29"/>
  <c r="N16" i="29" s="1"/>
  <c r="Q16" i="29" s="1"/>
  <c r="Y14" i="29"/>
  <c r="W14" i="29"/>
  <c r="W15" i="29" s="1"/>
  <c r="W16" i="29" s="1"/>
  <c r="W17" i="29" s="1"/>
  <c r="W27" i="29" s="1"/>
  <c r="V11" i="42"/>
  <c r="D15" i="29" s="1"/>
  <c r="U10" i="42"/>
  <c r="I14" i="29" s="1"/>
  <c r="Q19" i="29"/>
  <c r="K15" i="29" l="1"/>
  <c r="L15" i="29" s="1"/>
  <c r="N15" i="29" s="1"/>
  <c r="G15" i="29"/>
  <c r="I15" i="29" s="1"/>
  <c r="AA14" i="29"/>
  <c r="Y15" i="29"/>
  <c r="AA15" i="29" s="1"/>
  <c r="Y18" i="29"/>
  <c r="W18" i="29"/>
  <c r="W20" i="29" s="1"/>
  <c r="W25" i="29" s="1"/>
  <c r="Q15" i="29" l="1"/>
  <c r="Q14" i="29" s="1"/>
  <c r="N14" i="29"/>
  <c r="W21" i="29"/>
  <c r="W22" i="29" s="1"/>
  <c r="Y20" i="29"/>
  <c r="AA18" i="29"/>
  <c r="Y12" i="29" l="1"/>
  <c r="O14" i="29"/>
  <c r="R14" i="29" s="1"/>
  <c r="AA20" i="29"/>
  <c r="M112" i="29" l="1"/>
  <c r="M42" i="29"/>
  <c r="M98" i="29"/>
  <c r="M79" i="29"/>
  <c r="M44" i="29"/>
  <c r="M70" i="29"/>
  <c r="M28" i="29"/>
  <c r="M45" i="29"/>
  <c r="M74" i="29"/>
  <c r="M100" i="29"/>
  <c r="M101" i="29"/>
  <c r="M49" i="29"/>
  <c r="M58" i="29"/>
  <c r="M34" i="29"/>
  <c r="M62" i="29"/>
  <c r="M96" i="29"/>
  <c r="M114" i="29"/>
  <c r="M111" i="29"/>
  <c r="M52" i="29"/>
  <c r="M27" i="29"/>
  <c r="M104" i="29"/>
  <c r="M95" i="29"/>
  <c r="M90" i="29"/>
  <c r="M107" i="29"/>
  <c r="M82" i="29"/>
  <c r="V26" i="29" l="1"/>
  <c r="Z26" i="29" s="1"/>
  <c r="O34" i="29"/>
  <c r="R34" i="29" s="1"/>
  <c r="O27" i="29"/>
  <c r="R27" i="29" s="1"/>
  <c r="O96" i="29"/>
  <c r="R96" i="29" s="1"/>
  <c r="O28" i="29"/>
  <c r="R28" i="29" s="1"/>
  <c r="O98" i="29"/>
  <c r="R98" i="29" s="1"/>
  <c r="O101" i="29"/>
  <c r="R101" i="29" s="1"/>
  <c r="O107" i="29"/>
  <c r="R107" i="29" s="1"/>
  <c r="O62" i="29"/>
  <c r="R62" i="29" s="1"/>
  <c r="O42" i="29"/>
  <c r="R42" i="29" s="1"/>
  <c r="O82" i="29"/>
  <c r="R82" i="29" s="1"/>
  <c r="O58" i="29"/>
  <c r="R58" i="29" s="1"/>
  <c r="O114" i="29"/>
  <c r="R114" i="29" s="1"/>
  <c r="O100" i="29"/>
  <c r="R100" i="29" s="1"/>
  <c r="O70" i="29"/>
  <c r="R70" i="29" s="1"/>
  <c r="O112" i="29"/>
  <c r="R112" i="29" s="1"/>
  <c r="O44" i="29"/>
  <c r="R44" i="29" s="1"/>
  <c r="O79" i="29"/>
  <c r="R79" i="29" s="1"/>
  <c r="O90" i="29"/>
  <c r="R90" i="29" s="1"/>
  <c r="O52" i="29"/>
  <c r="R52" i="29" s="1"/>
  <c r="O49" i="29"/>
  <c r="R49" i="29" s="1"/>
  <c r="O104" i="29"/>
  <c r="R104" i="29" s="1"/>
  <c r="O45" i="29"/>
  <c r="R45" i="29" s="1"/>
  <c r="O95" i="29"/>
  <c r="R95" i="29" s="1"/>
  <c r="O111" i="29"/>
  <c r="R111" i="29" s="1"/>
  <c r="O74" i="29"/>
  <c r="R74" i="29" s="1"/>
  <c r="M109" i="29"/>
  <c r="M73" i="29"/>
  <c r="M54" i="29"/>
  <c r="M81" i="29"/>
  <c r="M87" i="29"/>
  <c r="M46" i="29"/>
  <c r="M56" i="29"/>
  <c r="M93" i="29"/>
  <c r="M24" i="29"/>
  <c r="M39" i="29"/>
  <c r="M80" i="29"/>
  <c r="M60" i="29"/>
  <c r="M15" i="29"/>
  <c r="O15" i="29" s="1"/>
  <c r="R15" i="29" s="1"/>
  <c r="M110" i="29"/>
  <c r="M53" i="29"/>
  <c r="M64" i="29"/>
  <c r="M77" i="29"/>
  <c r="M106" i="29"/>
  <c r="M99" i="29"/>
  <c r="M26" i="29"/>
  <c r="M65" i="29"/>
  <c r="M40" i="29"/>
  <c r="M91" i="29"/>
  <c r="M51" i="29"/>
  <c r="M30" i="29"/>
  <c r="M78" i="29"/>
  <c r="M57" i="29"/>
  <c r="M105" i="29"/>
  <c r="M84" i="29"/>
  <c r="M113" i="29"/>
  <c r="M31" i="29"/>
  <c r="M75" i="29"/>
  <c r="M55" i="29"/>
  <c r="M61" i="29"/>
  <c r="M43" i="29"/>
  <c r="M83" i="29"/>
  <c r="M48" i="29"/>
  <c r="M76" i="29"/>
  <c r="M89" i="29"/>
  <c r="M36" i="29"/>
  <c r="M68" i="29"/>
  <c r="M59" i="29"/>
  <c r="M50" i="29"/>
  <c r="M66" i="29"/>
  <c r="M38" i="29"/>
  <c r="M92" i="29"/>
  <c r="M72" i="29"/>
  <c r="M67" i="29"/>
  <c r="M63" i="29"/>
  <c r="M102" i="29"/>
  <c r="M97" i="29"/>
  <c r="M69" i="29"/>
  <c r="M108" i="29"/>
  <c r="M29" i="29"/>
  <c r="M86" i="29"/>
  <c r="M47" i="29"/>
  <c r="M85" i="29"/>
  <c r="M41" i="29"/>
  <c r="M88" i="29"/>
  <c r="M103" i="29"/>
  <c r="M32" i="29"/>
  <c r="M94" i="29"/>
  <c r="M71" i="29"/>
  <c r="M37" i="29"/>
  <c r="O37" i="29" s="1"/>
  <c r="O68" i="29" l="1"/>
  <c r="R68" i="29" s="1"/>
  <c r="O78" i="29"/>
  <c r="R78" i="29" s="1"/>
  <c r="O87" i="29"/>
  <c r="R87" i="29" s="1"/>
  <c r="O63" i="29"/>
  <c r="R63" i="29" s="1"/>
  <c r="O84" i="29"/>
  <c r="R84" i="29" s="1"/>
  <c r="O69" i="29"/>
  <c r="R69" i="29" s="1"/>
  <c r="O72" i="29"/>
  <c r="R72" i="29" s="1"/>
  <c r="O50" i="29"/>
  <c r="R50" i="29" s="1"/>
  <c r="O75" i="29"/>
  <c r="R75" i="29" s="1"/>
  <c r="O51" i="29"/>
  <c r="R51" i="29" s="1"/>
  <c r="O54" i="29"/>
  <c r="R54" i="29" s="1"/>
  <c r="O53" i="29"/>
  <c r="R53" i="29" s="1"/>
  <c r="O41" i="29"/>
  <c r="R41" i="29" s="1"/>
  <c r="O81" i="29"/>
  <c r="R81" i="29" s="1"/>
  <c r="O99" i="29"/>
  <c r="R99" i="29" s="1"/>
  <c r="O103" i="29"/>
  <c r="R103" i="29" s="1"/>
  <c r="O85" i="29"/>
  <c r="R85" i="29" s="1"/>
  <c r="O92" i="29"/>
  <c r="R92" i="29" s="1"/>
  <c r="O89" i="29"/>
  <c r="R89" i="29" s="1"/>
  <c r="O83" i="29"/>
  <c r="R83" i="29" s="1"/>
  <c r="O105" i="29"/>
  <c r="R105" i="29" s="1"/>
  <c r="O91" i="29"/>
  <c r="R91" i="29" s="1"/>
  <c r="O93" i="29"/>
  <c r="R93" i="29" s="1"/>
  <c r="O46" i="29"/>
  <c r="R46" i="29" s="1"/>
  <c r="O73" i="29"/>
  <c r="R73" i="29" s="1"/>
  <c r="O113" i="29"/>
  <c r="R113" i="29" s="1"/>
  <c r="O39" i="29"/>
  <c r="R39" i="29" s="1"/>
  <c r="O29" i="29"/>
  <c r="R29" i="29" s="1"/>
  <c r="O26" i="29"/>
  <c r="R26" i="29" s="1"/>
  <c r="O110" i="29"/>
  <c r="R110" i="29" s="1"/>
  <c r="O47" i="29"/>
  <c r="R47" i="29" s="1"/>
  <c r="O40" i="29"/>
  <c r="R40" i="29" s="1"/>
  <c r="O106" i="29"/>
  <c r="R106" i="29" s="1"/>
  <c r="O60" i="29"/>
  <c r="R60" i="29" s="1"/>
  <c r="O109" i="29"/>
  <c r="R109" i="29" s="1"/>
  <c r="O94" i="29"/>
  <c r="R94" i="29" s="1"/>
  <c r="O36" i="29"/>
  <c r="R36" i="29" s="1"/>
  <c r="O32" i="29"/>
  <c r="R32" i="29" s="1"/>
  <c r="O67" i="29"/>
  <c r="R67" i="29" s="1"/>
  <c r="O66" i="29"/>
  <c r="R66" i="29" s="1"/>
  <c r="O30" i="29"/>
  <c r="R30" i="29" s="1"/>
  <c r="O24" i="29"/>
  <c r="R24" i="29" s="1"/>
  <c r="O86" i="29"/>
  <c r="R86" i="29" s="1"/>
  <c r="O97" i="29"/>
  <c r="R97" i="29" s="1"/>
  <c r="O38" i="29"/>
  <c r="R38" i="29" s="1"/>
  <c r="O59" i="29"/>
  <c r="R59" i="29" s="1"/>
  <c r="O76" i="29"/>
  <c r="R76" i="29" s="1"/>
  <c r="O43" i="29"/>
  <c r="R43" i="29" s="1"/>
  <c r="O57" i="29"/>
  <c r="R57" i="29" s="1"/>
  <c r="O65" i="29"/>
  <c r="R65" i="29" s="1"/>
  <c r="O77" i="29"/>
  <c r="R77" i="29" s="1"/>
  <c r="O80" i="29"/>
  <c r="R80" i="29" s="1"/>
  <c r="O55" i="29"/>
  <c r="R55" i="29" s="1"/>
  <c r="O108" i="29"/>
  <c r="R108" i="29" s="1"/>
  <c r="O71" i="29"/>
  <c r="R71" i="29" s="1"/>
  <c r="O88" i="29"/>
  <c r="R88" i="29" s="1"/>
  <c r="O102" i="29"/>
  <c r="R102" i="29" s="1"/>
  <c r="O48" i="29"/>
  <c r="R48" i="29" s="1"/>
  <c r="O61" i="29"/>
  <c r="R61" i="29" s="1"/>
  <c r="O31" i="29"/>
  <c r="R31" i="29" s="1"/>
  <c r="O64" i="29"/>
  <c r="R64" i="29" s="1"/>
  <c r="O56" i="29"/>
  <c r="R56" i="29" s="1"/>
  <c r="M22" i="29"/>
  <c r="M33" i="29"/>
  <c r="O33" i="29" s="1"/>
  <c r="M35" i="29"/>
  <c r="V25" i="29" s="1"/>
  <c r="Z25" i="29" s="1"/>
  <c r="R37" i="29"/>
  <c r="O22" i="29" l="1"/>
  <c r="R22" i="29" s="1"/>
  <c r="O35" i="29"/>
  <c r="R35" i="29" s="1"/>
  <c r="R33" i="29"/>
  <c r="M17" i="29" l="1"/>
  <c r="O17" i="29" s="1"/>
  <c r="M25" i="29" l="1"/>
  <c r="M18" i="29"/>
  <c r="R17" i="29"/>
  <c r="M23" i="29"/>
  <c r="M21" i="29"/>
  <c r="M20" i="29"/>
  <c r="M19" i="29"/>
  <c r="M16" i="29"/>
  <c r="O23" i="29" l="1"/>
  <c r="R23" i="29" s="1"/>
  <c r="O18" i="29"/>
  <c r="R18" i="29" s="1"/>
  <c r="O19" i="29"/>
  <c r="R19" i="29" s="1"/>
  <c r="O20" i="29"/>
  <c r="R20" i="29" s="1"/>
  <c r="O25" i="29"/>
  <c r="R25" i="29" s="1"/>
  <c r="O16" i="29"/>
  <c r="R16" i="29" s="1"/>
  <c r="O21" i="29"/>
  <c r="R21" i="29" s="1"/>
  <c r="AA12" i="29" l="1"/>
  <c r="Y16" i="29"/>
  <c r="Y17" i="29" l="1"/>
  <c r="AA16" i="29"/>
  <c r="Y21" i="29"/>
  <c r="AA21" i="29" l="1"/>
  <c r="Y22" i="29"/>
  <c r="AA22" i="29" s="1"/>
  <c r="Y27" i="29"/>
  <c r="AA27" i="29" s="1"/>
  <c r="AA17" i="29"/>
  <c r="Y25" i="29"/>
  <c r="AA25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J14" authorId="0" shapeId="0" xr:uid="{E032B7AA-3386-407B-83C8-48A9E3A2EC35}">
      <text>
        <r>
          <rPr>
            <b/>
            <sz val="9"/>
            <color indexed="81"/>
            <rFont val="Tahoma"/>
            <family val="2"/>
          </rPr>
          <t xml:space="preserve">Steven Lamb:
</t>
        </r>
        <r>
          <rPr>
            <sz val="9"/>
            <color indexed="81"/>
            <rFont val="Tahoma"/>
            <family val="2"/>
          </rPr>
          <t xml:space="preserve">
Read all special instructions as you work your way through each worksheet.</t>
        </r>
      </text>
    </comment>
    <comment ref="J16" authorId="0" shapeId="0" xr:uid="{14676333-F802-4C96-B896-F0A49E8CD96B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Gray shaded cells are usually empty and used to input the data requested if it is pertinent to your business.</t>
        </r>
      </text>
    </comment>
    <comment ref="J18" authorId="0" shapeId="0" xr:uid="{37E49B68-88ED-436E-A080-C5F9C26489F0}">
      <text>
        <r>
          <rPr>
            <b/>
            <sz val="9"/>
            <color indexed="81"/>
            <rFont val="Tahoma"/>
            <family val="2"/>
          </rPr>
          <t xml:space="preserve">Steven Lamb
Light blue </t>
        </r>
        <r>
          <rPr>
            <sz val="9"/>
            <color indexed="81"/>
            <rFont val="Tahoma"/>
            <family val="2"/>
          </rPr>
          <t xml:space="preserve"> shaded cells may have pre-existing data or may be blank.  If the pre-existing data entered does not reflect your business, update as needed.</t>
        </r>
      </text>
    </comment>
    <comment ref="J20" authorId="0" shapeId="0" xr:uid="{E8148091-C9BD-4E0F-8946-2C622948F95E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Drop-down menus allow you to select a specific action or classification to define your products and/or services.  
Place your cursor in the cell to activate the drop-down menu icon and menu options.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C13" authorId="0" shapeId="0" xr:uid="{0098D210-4D6C-4DF1-B83C-3414EA739AAB}">
      <text>
        <r>
          <rPr>
            <b/>
            <sz val="9"/>
            <color indexed="81"/>
            <rFont val="Tahoma"/>
            <family val="2"/>
          </rPr>
          <t xml:space="preserve">Steven Lamb
</t>
        </r>
        <r>
          <rPr>
            <sz val="9"/>
            <color indexed="81"/>
            <rFont val="Tahoma"/>
            <family val="2"/>
          </rPr>
          <t xml:space="preserve">
Go to the </t>
        </r>
        <r>
          <rPr>
            <b/>
            <sz val="9"/>
            <color indexed="81"/>
            <rFont val="Tahoma"/>
            <family val="2"/>
          </rPr>
          <t>"User Support"</t>
        </r>
        <r>
          <rPr>
            <sz val="9"/>
            <color indexed="81"/>
            <rFont val="Tahoma"/>
            <family val="2"/>
          </rPr>
          <t xml:space="preserve"> tab and look through the</t>
        </r>
        <r>
          <rPr>
            <b/>
            <sz val="9"/>
            <color indexed="81"/>
            <rFont val="Tahoma"/>
            <family val="2"/>
          </rPr>
          <t xml:space="preserve"> "GROSS AND NET PROFITS BY INDUSTRY" </t>
        </r>
        <r>
          <rPr>
            <sz val="9"/>
            <color indexed="81"/>
            <rFont val="Tahoma"/>
            <family val="2"/>
          </rPr>
          <t xml:space="preserve">section and record your </t>
        </r>
        <r>
          <rPr>
            <b/>
            <sz val="9"/>
            <color indexed="81"/>
            <rFont val="Tahoma"/>
            <family val="2"/>
          </rPr>
          <t>gross profit margin</t>
        </r>
        <r>
          <rPr>
            <sz val="9"/>
            <color indexed="81"/>
            <rFont val="Tahoma"/>
            <family val="2"/>
          </rPr>
          <t xml:space="preserve"> here.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Lamb</author>
    <author>Steven Lamb</author>
  </authors>
  <commentList>
    <comment ref="B9" authorId="0" shapeId="0" xr:uid="{18DF5D33-3F39-4820-ACA3-B1D0E48B360A}">
      <text>
        <r>
          <rPr>
            <b/>
            <sz val="9"/>
            <color indexed="81"/>
            <rFont val="Tahoma"/>
            <family val="2"/>
          </rPr>
          <t>Steven Lamb</t>
        </r>
        <r>
          <rPr>
            <sz val="9"/>
            <color indexed="81"/>
            <rFont val="Tahoma"/>
            <family val="2"/>
          </rPr>
          <t xml:space="preserve">
Verify the current minimum wage is entered.</t>
        </r>
      </text>
    </comment>
    <comment ref="G9" authorId="0" shapeId="0" xr:uid="{2E30684D-AEF6-4ACA-9097-49A16E446F97}">
      <text>
        <r>
          <rPr>
            <b/>
            <sz val="9"/>
            <color indexed="81"/>
            <rFont val="Tahoma"/>
            <family val="2"/>
          </rPr>
          <t xml:space="preserve">Steve Lamb:
</t>
        </r>
        <r>
          <rPr>
            <sz val="9"/>
            <color indexed="81"/>
            <rFont val="Tahoma"/>
            <family val="2"/>
          </rPr>
          <t xml:space="preserve">
Position - all employees in a common position have the same base hourly wage (Wage Factor), and are equally affected by changes to CPI Increase and Wage Adjustment as a group.
</t>
        </r>
      </text>
    </comment>
    <comment ref="B10" authorId="1" shapeId="0" xr:uid="{9DCD6246-74B7-48DC-8F22-9104EBACADD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Current state labor law is set at mandatory 24 hours of paid sick time-off per year, per employee.  The Tool calculates the monthly expense.
If you offer additional benefit time-off, contact steve@westcenter.org to get access to edit the Tool.
</t>
        </r>
      </text>
    </comment>
    <comment ref="B11" authorId="1" shapeId="0" xr:uid="{C8E91141-6E28-49DF-A634-7B89D91CDB5F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12% is the default rate, verify if using a payroll service.</t>
        </r>
      </text>
    </comment>
    <comment ref="G11" authorId="1" shapeId="0" xr:uid="{B2C60B91-865F-40FC-B754-6E1CBC8DCB5E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Wage Factor is a process to compensate employees using an internal formula based system.  A Wage Factor of "1" equals 1 times the minimum wage, verify the current minimum listed is accurate.
</t>
        </r>
        <r>
          <rPr>
            <b/>
            <sz val="9"/>
            <color indexed="81"/>
            <rFont val="Tahoma"/>
            <family val="2"/>
          </rPr>
          <t xml:space="preserve">IMPORTANT:  </t>
        </r>
        <r>
          <rPr>
            <sz val="9"/>
            <color indexed="81"/>
            <rFont val="Tahoma"/>
            <family val="2"/>
          </rPr>
          <t>once you have established a wage factor for a position, it should not be changed.  If you want to incorporate additional duties to an employee where other employees share the same job title, think about creating a step position policy.</t>
        </r>
      </text>
    </comment>
    <comment ref="B12" authorId="1" shapeId="0" xr:uid="{9C8ED63C-D307-4A86-9195-D08D3B11839F}">
      <text>
        <r>
          <rPr>
            <b/>
            <sz val="9"/>
            <color indexed="81"/>
            <rFont val="Tahoma"/>
            <family val="2"/>
          </rPr>
          <t xml:space="preserve">Steven Lamb:
</t>
        </r>
        <r>
          <rPr>
            <sz val="9"/>
            <color indexed="81"/>
            <rFont val="Tahoma"/>
            <family val="2"/>
          </rPr>
          <t xml:space="preserve">
If you have 1 employee or more, you are required by State law to cover your employee(s) with a Worker's Compensation policy.  Owner(s) are exempt, but should have a general liability policy in place.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Enter the average W/C expense per employee.
Calculation - total W/C expense divided by the number of employees covered.</t>
        </r>
      </text>
    </comment>
    <comment ref="G14" authorId="1" shapeId="0" xr:uid="{4087580B-25C9-42B1-913F-B63D37C67981}">
      <text>
        <r>
          <rPr>
            <b/>
            <sz val="11"/>
            <color indexed="81"/>
            <rFont val="Calibri"/>
            <family val="2"/>
            <scheme val="minor"/>
          </rPr>
          <t xml:space="preserve">Steven Lamb:
</t>
        </r>
        <r>
          <rPr>
            <sz val="11"/>
            <color indexed="81"/>
            <rFont val="Calibri"/>
            <family val="2"/>
            <scheme val="minor"/>
          </rPr>
          <t xml:space="preserve">
Labor utilized to produce, manufacture, sell (commissions), package and ship.  Also includes billed labor for consulting.
Direct labor is also calculated in the cost of a product or service for sale.
</t>
        </r>
      </text>
    </comment>
    <comment ref="G15" authorId="1" shapeId="0" xr:uid="{65E8A72C-65B6-479B-8F45-478B93FB2CB7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Select the type of direct labor that fits the specific position listed.
</t>
        </r>
        <r>
          <rPr>
            <b/>
            <sz val="9"/>
            <color indexed="81"/>
            <rFont val="Tahoma"/>
            <family val="2"/>
          </rPr>
          <t>"Fabrication"</t>
        </r>
        <r>
          <rPr>
            <sz val="9"/>
            <color indexed="81"/>
            <rFont val="Tahoma"/>
            <family val="2"/>
          </rPr>
          <t xml:space="preserve"> for assembling, manufacturing, producing; any direct labor the results in a product.
</t>
        </r>
        <r>
          <rPr>
            <b/>
            <sz val="9"/>
            <color indexed="81"/>
            <rFont val="Tahoma"/>
            <family val="2"/>
          </rPr>
          <t>"Service"</t>
        </r>
        <r>
          <rPr>
            <sz val="9"/>
            <color indexed="81"/>
            <rFont val="Tahoma"/>
            <family val="2"/>
          </rPr>
          <t xml:space="preserve"> any direct labor function(s) that results in providing a service, including design work and repairs.</t>
        </r>
      </text>
    </comment>
    <comment ref="G16" authorId="1" shapeId="0" xr:uid="{529268A2-B012-4B70-AA0C-FB765AC35053}">
      <text>
        <r>
          <rPr>
            <b/>
            <sz val="9"/>
            <color indexed="81"/>
            <rFont val="Tahoma"/>
            <family val="2"/>
          </rPr>
          <t xml:space="preserve">Steven Lamb:
</t>
        </r>
        <r>
          <rPr>
            <sz val="9"/>
            <color indexed="81"/>
            <rFont val="Tahoma"/>
            <family val="2"/>
          </rPr>
          <t xml:space="preserve">
G&amp;A labor (general &amp; administrative) is included in OPEX or operating expenses.  Examples of mixed (direct and G&amp;A) labor for a position during an 8 hour workday at a manufacturing business:
:30 stocking workstation with parts to manufacture products at beginning of workday:  </t>
        </r>
        <r>
          <rPr>
            <b/>
            <sz val="9"/>
            <color indexed="81"/>
            <rFont val="Tahoma"/>
            <family val="2"/>
          </rPr>
          <t>G&amp;A</t>
        </r>
        <r>
          <rPr>
            <sz val="9"/>
            <color indexed="81"/>
            <rFont val="Tahoma"/>
            <family val="2"/>
          </rPr>
          <t xml:space="preserve">
6:30 assembling parts for a manufactured component:  </t>
        </r>
        <r>
          <rPr>
            <b/>
            <sz val="9"/>
            <color indexed="81"/>
            <rFont val="Tahoma"/>
            <family val="2"/>
          </rPr>
          <t>Direct Labor</t>
        </r>
        <r>
          <rPr>
            <sz val="9"/>
            <color indexed="81"/>
            <rFont val="Tahoma"/>
            <family val="2"/>
          </rPr>
          <t xml:space="preserve">
1:00 cleaning workstation at the end of shift:  </t>
        </r>
        <r>
          <rPr>
            <b/>
            <sz val="9"/>
            <color indexed="81"/>
            <rFont val="Tahoma"/>
            <family val="2"/>
          </rPr>
          <t>G&amp;A Labor</t>
        </r>
        <r>
          <rPr>
            <sz val="9"/>
            <color indexed="81"/>
            <rFont val="Tahoma"/>
            <family val="2"/>
          </rPr>
          <t xml:space="preserve">
1:30 hours G&amp;A Labor (listed as an operating expense)
6:30 hours Direct labor (listed as a COGS or COSS expense)
8:00 hours worked</t>
        </r>
      </text>
    </comment>
    <comment ref="G19" authorId="1" shapeId="0" xr:uid="{58FE78EA-B7F1-4A5C-B944-935E644931BF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For each position listed above, enter the number of employees at the same hourly rate.  Use Steps to differentiate employees in the same position but at different hourly wages.</t>
        </r>
      </text>
    </comment>
    <comment ref="G131" authorId="1" shapeId="0" xr:uid="{CD2728F4-F0F5-4293-B98A-8B618424E8FF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Includes payroll tax, worker's compensation premium expense, and employee benefit expense, including:
Paid sick time
Paid holidays
Paid vacation time
Employee retirement plans (401K, SEP, etc.)
</t>
        </r>
      </text>
    </comment>
    <comment ref="G132" authorId="0" shapeId="0" xr:uid="{87D363A8-E0B4-42E0-8E80-A39C392AA42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Payroll expense per individual position or employee and includes: gross pay, benefits expense, Employer's portion of payroll taxes and Worker's Compensation Insurance premium.</t>
        </r>
      </text>
    </comment>
    <comment ref="G139" authorId="0" shapeId="0" xr:uid="{1FB6DAD6-67C2-40C1-85EE-2C0D517D5E5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Payroll expense for all positions in each specific pay grade.  If by employee, individual total should mirror "Total Payroll and Payroll Expense" in the "Per Employee" section above.  Includes: gross pay, benefits expense, Employer's portion of payroll taxes and Worker's Compensation Insurance premium.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Lamb</author>
    <author>Steven Lamb</author>
  </authors>
  <commentList>
    <comment ref="B7" authorId="0" shapeId="0" xr:uid="{7CF0FE27-2DEB-4D05-897E-1A1E45E6D214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Check the Minimum Wage tab to ensure you have the current year minimum wage entered.</t>
        </r>
      </text>
    </comment>
    <comment ref="G8" authorId="0" shapeId="0" xr:uid="{DDF86117-454B-4221-9D44-0B2F7A8ACFF4}">
      <text>
        <r>
          <rPr>
            <b/>
            <sz val="9"/>
            <color indexed="81"/>
            <rFont val="Tahoma"/>
            <family val="2"/>
          </rPr>
          <t xml:space="preserve">Steve Lamb:
</t>
        </r>
        <r>
          <rPr>
            <sz val="9"/>
            <color indexed="81"/>
            <rFont val="Tahoma"/>
            <family val="2"/>
          </rPr>
          <t xml:space="preserve">
You can define Payroll either by:
1. Position - all employees in a common position have the same base hourly wage (Wage Factor), and are equally affected by changes to CPI Increase and Wage Adjustment as a group.
2. Employee - each employee is listed by name and can be treated differently, regarding Wage Factor, CPI Increase and Wage Adjustment.</t>
        </r>
      </text>
    </comment>
    <comment ref="G10" authorId="1" shapeId="0" xr:uid="{9189C59B-0DA3-4CE5-90AB-28160BA9514B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Wage Factor is a process to compensate employees using an internal formula based system.  
A Wage Factor of "1" equals 1 times the minimum wage.  For 2021, the hourly wage would be $14.00.
A Wage Factor of 1.25 equals 1.25 times the minimum wage.  For 2021, the hourly wage would be $17.50.
</t>
        </r>
        <r>
          <rPr>
            <b/>
            <sz val="9"/>
            <color indexed="81"/>
            <rFont val="Tahoma"/>
            <family val="2"/>
          </rPr>
          <t xml:space="preserve">IMPORTANT:  </t>
        </r>
        <r>
          <rPr>
            <sz val="9"/>
            <color indexed="81"/>
            <rFont val="Tahoma"/>
            <family val="2"/>
          </rPr>
          <t>once you have established a wage factor for a position, it should not be changed.  If you want to incorporate additional duties to an employee where other employees share the same job title, think about creating a step position, or list Payroll by "employee" and not "position".</t>
        </r>
      </text>
    </comment>
    <comment ref="B12" authorId="1" shapeId="0" xr:uid="{3BB20F40-A2F3-4776-821D-7A6E9E497D17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Check-in with your Payroll Specialist or online payroll service for your estimated payroll tax.</t>
        </r>
      </text>
    </comment>
    <comment ref="G12" authorId="1" shapeId="0" xr:uid="{2148D4DB-9C2F-4A02-89AA-936EDE85853E}">
      <text>
        <r>
          <rPr>
            <b/>
            <sz val="11"/>
            <color indexed="81"/>
            <rFont val="Calibri"/>
            <family val="2"/>
            <scheme val="minor"/>
          </rPr>
          <t xml:space="preserve">Steven Lamb:
</t>
        </r>
        <r>
          <rPr>
            <sz val="11"/>
            <color indexed="81"/>
            <rFont val="Calibri"/>
            <family val="2"/>
            <scheme val="minor"/>
          </rPr>
          <t xml:space="preserve">
Labor utilized to produce, manufacture, sell (commissions), package and ship.  Also includes billed labor for consulting.
Direct labor is also calculated in the cost of a product or service for sale.
</t>
        </r>
      </text>
    </comment>
    <comment ref="G13" authorId="1" shapeId="0" xr:uid="{874B2BCC-313F-48FB-8A01-6839DBCE844B}">
      <text>
        <r>
          <rPr>
            <b/>
            <sz val="9"/>
            <color indexed="81"/>
            <rFont val="Tahoma"/>
            <family val="2"/>
          </rPr>
          <t xml:space="preserve">Steven Lamb:
</t>
        </r>
        <r>
          <rPr>
            <sz val="9"/>
            <color indexed="81"/>
            <rFont val="Tahoma"/>
            <family val="2"/>
          </rPr>
          <t xml:space="preserve">
G&amp;A labor (general &amp; administrative) is included in OPEX or operating expenses.  Examples of mixed (direct and G&amp;A) labor for a position during an 8 hour workday at a manufacturing business:
  :30 stocking workstation with parts to manufacture products at beginning or workday:  </t>
        </r>
        <r>
          <rPr>
            <b/>
            <sz val="9"/>
            <color indexed="81"/>
            <rFont val="Tahoma"/>
            <family val="2"/>
          </rPr>
          <t>G&amp;A</t>
        </r>
        <r>
          <rPr>
            <sz val="9"/>
            <color indexed="81"/>
            <rFont val="Tahoma"/>
            <family val="2"/>
          </rPr>
          <t xml:space="preserve">
6:30 assemblying parts for a manufactured compondent:  </t>
        </r>
        <r>
          <rPr>
            <b/>
            <sz val="9"/>
            <color indexed="81"/>
            <rFont val="Tahoma"/>
            <family val="2"/>
          </rPr>
          <t>Direct Labor</t>
        </r>
        <r>
          <rPr>
            <sz val="9"/>
            <color indexed="81"/>
            <rFont val="Tahoma"/>
            <family val="2"/>
          </rPr>
          <t xml:space="preserve">
1:00 cleaning workstation at the end of shift:  </t>
        </r>
        <r>
          <rPr>
            <b/>
            <sz val="9"/>
            <color indexed="81"/>
            <rFont val="Tahoma"/>
            <family val="2"/>
          </rPr>
          <t>G&amp;A Labor</t>
        </r>
        <r>
          <rPr>
            <sz val="9"/>
            <color indexed="81"/>
            <rFont val="Tahoma"/>
            <family val="2"/>
          </rPr>
          <t xml:space="preserve">
1:30 hours G&amp;A Labor (listed as an operating expense)
6:30 hours Direct labor (listed as a COGS or COSS expense)
8:00 hours worked</t>
        </r>
      </text>
    </comment>
    <comment ref="B15" authorId="1" shapeId="0" xr:uid="{160E5D32-4828-4858-AB38-5D1131906167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Enter annual Sick Pay and Paid Time Off (PTO) hours per year per employee.  The Tool divides this number by 12 months and enters the hourly wage equivelent.</t>
        </r>
      </text>
    </comment>
    <comment ref="B16" authorId="1" shapeId="0" xr:uid="{21C402E0-766A-4B5C-92D7-ECCB2E90E33C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Current state labor law is set at mandatory 24 hours of paid sick time-off per year, per employee.  If you offer additional benefit time-off, calculate total number of annual hours per employee.
</t>
        </r>
      </text>
    </comment>
    <comment ref="B17" authorId="1" shapeId="0" xr:uid="{D1869639-5C8F-4B08-B04A-7C130E8FA00E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PTO includes vacation, paid holidays, etc.  If you have a progressive vacation days policy where additional days are awarded for tensure, add all vacation days for all employees and divide by total number of employees covered.</t>
        </r>
      </text>
    </comment>
    <comment ref="B20" authorId="1" shapeId="0" xr:uid="{D0F2C56C-D859-4A11-83A8-D9F9C7AD1FB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Employee Benefit Expense includes any program where you pay a monthly premium for an employee benefit.  Examples, include medical, dential, vision, LTD, etc.
Retirement programs are usually a percentage rate paid by the employer based on an employee's hourly wage.</t>
        </r>
      </text>
    </comment>
    <comment ref="G31" authorId="0" shapeId="0" xr:uid="{8AFFB60C-21D9-426E-B834-8E6FDDA26059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Payroll expense per individual position or emplyee and includes: gross pay, benefits expense, Employer's portion of payroll taxes and Worker's Compensation Insurance premium.</t>
        </r>
      </text>
    </comment>
    <comment ref="G33" authorId="1" shapeId="0" xr:uid="{529F8CA6-5FCE-45DB-9C52-32B9D929D593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Listing payroll using Job Titles: </t>
        </r>
        <r>
          <rPr>
            <sz val="9"/>
            <color indexed="81"/>
            <rFont val="Tahoma"/>
            <family val="2"/>
          </rPr>
          <t xml:space="preserve"> only count employees in this job title at the same hourly wage.
</t>
        </r>
        <r>
          <rPr>
            <b/>
            <sz val="9"/>
            <color indexed="81"/>
            <rFont val="Tahoma"/>
            <family val="2"/>
          </rPr>
          <t>Listing Payroll using Employee Name:</t>
        </r>
        <r>
          <rPr>
            <sz val="9"/>
            <color indexed="81"/>
            <rFont val="Tahoma"/>
            <family val="2"/>
          </rPr>
          <t xml:space="preserve">  enter a "1" only for each employee listed in payroll.</t>
        </r>
      </text>
    </comment>
    <comment ref="G46" authorId="0" shapeId="0" xr:uid="{5DDF5AB8-F269-433A-91E7-1EF7DF539039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Payroll expense per individual position or emplyee and includes: gross pay, benefits expense, Employer's portion of payroll taxes and Worker's Compensation Insurance premium.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B11" authorId="0" shapeId="0" xr:uid="{40853FCB-4F25-429D-A7FA-EFEC14EC2DA9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G&amp;A Payroll Expense is protected.  The G&amp;A labor expense will be filled in automatically when you complete the Labor Calculator worksheet.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N4" authorId="0" shapeId="0" xr:uid="{6EF778E0-80C3-4AD4-8F0A-316751CA743B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In the </t>
        </r>
        <r>
          <rPr>
            <b/>
            <sz val="9"/>
            <color indexed="81"/>
            <rFont val="Tahoma"/>
            <family val="2"/>
          </rPr>
          <t xml:space="preserve">"Start Here" </t>
        </r>
        <r>
          <rPr>
            <sz val="9"/>
            <color indexed="81"/>
            <rFont val="Tahoma"/>
            <family val="2"/>
          </rPr>
          <t>tab you entered your industry's gross profit margin.</t>
        </r>
      </text>
    </comment>
    <comment ref="N8" authorId="0" shapeId="0" xr:uid="{6BDF80F4-6ECB-4EDB-AD93-A36CDFBA4F18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For businesses with direct labor hours entered and totaled in the </t>
        </r>
        <r>
          <rPr>
            <b/>
            <sz val="9"/>
            <color indexed="81"/>
            <rFont val="Tahoma"/>
            <family val="2"/>
          </rPr>
          <t>COGS &amp; COS</t>
        </r>
        <r>
          <rPr>
            <sz val="9"/>
            <color indexed="81"/>
            <rFont val="Tahoma"/>
            <family val="2"/>
          </rPr>
          <t xml:space="preserve"> tab, </t>
        </r>
        <r>
          <rPr>
            <b/>
            <sz val="9"/>
            <color indexed="81"/>
            <rFont val="Tahoma"/>
            <family val="2"/>
          </rPr>
          <t>DIRECT LABOR, TOTAL UNITS (hours)</t>
        </r>
        <r>
          <rPr>
            <sz val="9"/>
            <color indexed="81"/>
            <rFont val="Tahoma"/>
            <family val="2"/>
          </rPr>
          <t xml:space="preserve"> column: 
</t>
        </r>
        <r>
          <rPr>
            <b/>
            <sz val="9"/>
            <color indexed="81"/>
            <rFont val="Tahoma"/>
            <family val="2"/>
          </rPr>
          <t xml:space="preserve">Option: </t>
        </r>
        <r>
          <rPr>
            <sz val="9"/>
            <color indexed="81"/>
            <rFont val="Tahoma"/>
            <family val="2"/>
          </rPr>
          <t xml:space="preserve"> use the </t>
        </r>
        <r>
          <rPr>
            <b/>
            <sz val="9"/>
            <color indexed="81"/>
            <rFont val="Tahoma"/>
            <family val="2"/>
          </rPr>
          <t>SHOP LABOR RATE</t>
        </r>
        <r>
          <rPr>
            <sz val="9"/>
            <color indexed="81"/>
            <rFont val="Tahoma"/>
            <family val="2"/>
          </rPr>
          <t xml:space="preserve"> (0% to 100%) to adjust the percentage of gross profit margin applied to each direct labor function.
At 0%, direct labor expense is a "pass-through", at 100% you have applied the total gross profit margin (entered in the "Start Here" tab.</t>
        </r>
      </text>
    </comment>
    <comment ref="T25" authorId="0" shapeId="0" xr:uid="{0A512721-FEB0-4479-9A93-3B3182712F0B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The amount of sales required to pay all OPEX, including labor, and $0.00 in profits.</t>
        </r>
      </text>
    </comment>
    <comment ref="T26" authorId="0" shapeId="0" xr:uid="{841641DF-4C3A-4419-B569-7FC0A8997A3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Fixed Cost Coverage:</t>
        </r>
        <r>
          <rPr>
            <sz val="9"/>
            <color indexed="81"/>
            <rFont val="Tahoma"/>
            <family val="2"/>
          </rPr>
          <t xml:space="preserve"> the amount of additional sales necessary for every dollar your fixed cost increase.</t>
        </r>
      </text>
    </comment>
    <comment ref="W26" authorId="0" shapeId="0" xr:uid="{7D470D6E-1750-41F0-8FE1-FE82E6ABFDE4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Your annual lease increase of $250 per month is coming up.  What additional sales are required to pay for this increase?
Enter $250, the additional sales required will be displayed.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H9" authorId="0" shapeId="0" xr:uid="{DEDC4186-69B9-4DCC-A58C-68411C451409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To qualify for the IRS definition of a "capital expense", the item must have a useable life of 1 year or more and have a minimum value when purchased of $2,500.
A printer/scanner that cost $2,800 is a capital purchase and can be deducted on that year's tax return as a capital improvement.  All printer materials, including paper and ink would listed as ab Office Supplies operating expense.
If the same printer/scanner cost was $850, it would be an operating expense to either office equipment or office supplies.</t>
        </r>
      </text>
    </comment>
    <comment ref="M57" authorId="0" shapeId="0" xr:uid="{7E0441D1-2511-475B-B997-F023A203EA3C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CDTFA - California Department of Taxes and Fees Administration.
This is the same State Agency you register to secure your Resale License.</t>
        </r>
      </text>
    </comment>
  </commentList>
</comments>
</file>

<file path=xl/sharedStrings.xml><?xml version="1.0" encoding="utf-8"?>
<sst xmlns="http://schemas.openxmlformats.org/spreadsheetml/2006/main" count="827" uniqueCount="430">
  <si>
    <t>EXPENSE CATEGORIES</t>
  </si>
  <si>
    <t>Gross Profit:</t>
  </si>
  <si>
    <t>Gross Profit Margin:</t>
  </si>
  <si>
    <t>OPERATING EXPENSES</t>
  </si>
  <si>
    <t>FINANCIAL POSITION</t>
  </si>
  <si>
    <t>VARIANCE</t>
  </si>
  <si>
    <t>Expenses</t>
  </si>
  <si>
    <t>Sales</t>
  </si>
  <si>
    <t>https://www.patriotsoftware.com/blog/accounting/margin-vs-markup-chart-infographic/</t>
  </si>
  <si>
    <t>CURRENT</t>
  </si>
  <si>
    <t>COGS/COSS</t>
  </si>
  <si>
    <t>PROFIT AND LOSS</t>
  </si>
  <si>
    <t>https://www.youtube.com/watch?v=k1VUZEVuDJ8</t>
  </si>
  <si>
    <t>https://www.youtube.com/watch?v=bhZckWTLkJM</t>
  </si>
  <si>
    <t>GROSS PROFIT MARGIN</t>
  </si>
  <si>
    <t>Article - Margin vs markup pricing.</t>
  </si>
  <si>
    <t xml:space="preserve">BREAKEVEN SALES:  </t>
  </si>
  <si>
    <t xml:space="preserve">FIXED COST COVERAGE:  </t>
  </si>
  <si>
    <t>Feasibility</t>
  </si>
  <si>
    <t>LOB Development</t>
  </si>
  <si>
    <t>LOB Expansion</t>
  </si>
  <si>
    <t>Breakeven Analysis</t>
  </si>
  <si>
    <t xml:space="preserve">Pricing Structure </t>
  </si>
  <si>
    <t>Review Purpose:</t>
  </si>
  <si>
    <t>Reporting Period:</t>
  </si>
  <si>
    <t>Operating/Overhead Expenses</t>
  </si>
  <si>
    <t xml:space="preserve">Review Purpose:  </t>
  </si>
  <si>
    <t xml:space="preserve">Reporting Period:  </t>
  </si>
  <si>
    <t>Apparel</t>
  </si>
  <si>
    <t>Beverage (Alcoholic)</t>
  </si>
  <si>
    <t>Beverage (Soft)</t>
  </si>
  <si>
    <t>Education</t>
  </si>
  <si>
    <t>Entertainment</t>
  </si>
  <si>
    <t>Farming/Agriculture</t>
  </si>
  <si>
    <t>Food Processing</t>
  </si>
  <si>
    <t>Food Wholesalers</t>
  </si>
  <si>
    <t>Green &amp; Renewable Energy</t>
  </si>
  <si>
    <t>Healthcare Products</t>
  </si>
  <si>
    <t>Recreation</t>
  </si>
  <si>
    <t>Restaurant/Dining</t>
  </si>
  <si>
    <t>Retail (General)</t>
  </si>
  <si>
    <t>Retail (Grocery and Food)</t>
  </si>
  <si>
    <t>Retail (Online)</t>
  </si>
  <si>
    <t>Software (Entertainment)</t>
  </si>
  <si>
    <t>Paper/Forest Products</t>
  </si>
  <si>
    <t>Household Products</t>
  </si>
  <si>
    <t>Furn/Home Furnishings</t>
  </si>
  <si>
    <t>Operating and Net Margins (nyu.edu)</t>
  </si>
  <si>
    <t>Gross and Net Profit Margins By Industry</t>
  </si>
  <si>
    <t>MANAGEMENT TOOLS</t>
  </si>
  <si>
    <t>Wage Factor</t>
  </si>
  <si>
    <t>Hourly Wage</t>
  </si>
  <si>
    <t>Current Minimum Wage</t>
  </si>
  <si>
    <t>Direct Labor Hours Per Day</t>
  </si>
  <si>
    <t>G&amp;A Labor Hours Per Day</t>
  </si>
  <si>
    <t>Days Worked Per Week</t>
  </si>
  <si>
    <t>Hours Per Day</t>
  </si>
  <si>
    <t>Direct Labor Hours:</t>
  </si>
  <si>
    <t>G&amp;A Labor Hours:</t>
  </si>
  <si>
    <t>Direct Labor Benefit and W/C Expense Rate:</t>
  </si>
  <si>
    <t>G&amp;A Labor Benefit and W/C Expense Rate:</t>
  </si>
  <si>
    <t>Base Monthly Wage Expense:</t>
  </si>
  <si>
    <t>Total Payroll and Payroll Expense</t>
  </si>
  <si>
    <t>Total Employees</t>
  </si>
  <si>
    <t>Hourly Weighted Payroll Expense</t>
  </si>
  <si>
    <t>Annual Weighted Payroll Expense</t>
  </si>
  <si>
    <t>Average Weeks Per Month</t>
  </si>
  <si>
    <t>Estimated Payroll Tax</t>
  </si>
  <si>
    <t>Sick Pay</t>
  </si>
  <si>
    <t>PAYROLL &amp; LABOR CALCULATOR</t>
  </si>
  <si>
    <t>PARAMETERS</t>
  </si>
  <si>
    <t>PTO</t>
  </si>
  <si>
    <t>PAYROLL FUNCTIONS</t>
  </si>
  <si>
    <t>POSITION   1</t>
  </si>
  <si>
    <t>POSITION   2</t>
  </si>
  <si>
    <t>POSITION   3</t>
  </si>
  <si>
    <t>POSITION   4</t>
  </si>
  <si>
    <t>POSITION   5</t>
  </si>
  <si>
    <t>POSITION   6</t>
  </si>
  <si>
    <t>POSITION   7</t>
  </si>
  <si>
    <t>POSITION   8</t>
  </si>
  <si>
    <t>POSITION   9</t>
  </si>
  <si>
    <t>Job Title or Employee's Name</t>
  </si>
  <si>
    <t>SECTION I:  PER EMPLOYEE</t>
  </si>
  <si>
    <t>SECTION II:  PER POSITION</t>
  </si>
  <si>
    <t>Total Monthly Payroll Expense</t>
  </si>
  <si>
    <t>POSITION   10</t>
  </si>
  <si>
    <t>TOTALS</t>
  </si>
  <si>
    <t>Total Monthly PTO Hours</t>
  </si>
  <si>
    <t>PAYROLL EXPENSE</t>
  </si>
  <si>
    <t>PTO Benefit Expense</t>
  </si>
  <si>
    <t>Employee Benefit Expense</t>
  </si>
  <si>
    <t>Employee Benefit Expense (premiums)</t>
  </si>
  <si>
    <t>Payroll Tax Expense</t>
  </si>
  <si>
    <t>PTO Benefit Expense (hours)</t>
  </si>
  <si>
    <t>Average Workers Compensation</t>
  </si>
  <si>
    <t>Workers Compensation Expense</t>
  </si>
  <si>
    <t>Direct Labor, Cost of Labor</t>
  </si>
  <si>
    <t>G&amp;A Labor, Cost of Labor</t>
  </si>
  <si>
    <t>Total Cost of Labor</t>
  </si>
  <si>
    <t>Total Employee Benefit Expense</t>
  </si>
  <si>
    <t>Total Employee Payroll Expenses</t>
  </si>
  <si>
    <t>Payroll Expense Rate</t>
  </si>
  <si>
    <t>START TAB</t>
  </si>
  <si>
    <t>COGS</t>
  </si>
  <si>
    <t>Retail</t>
  </si>
  <si>
    <t>Wholesale</t>
  </si>
  <si>
    <t>DIRECT COST</t>
  </si>
  <si>
    <t>Select</t>
  </si>
  <si>
    <t>Total Hours:</t>
  </si>
  <si>
    <t>Repair Labor:</t>
  </si>
  <si>
    <t>Parts:</t>
  </si>
  <si>
    <t>Sales Tax:</t>
  </si>
  <si>
    <t>Sub-Total:</t>
  </si>
  <si>
    <t>Invoice Total:</t>
  </si>
  <si>
    <t>Labor Expense:</t>
  </si>
  <si>
    <t>Parts Expense:</t>
  </si>
  <si>
    <t>$  30.00</t>
  </si>
  <si>
    <t>Parts &amp; Labor:</t>
  </si>
  <si>
    <t>(paid to CDTFA)</t>
  </si>
  <si>
    <t>Labor Calculator</t>
  </si>
  <si>
    <t>Data Entry</t>
  </si>
  <si>
    <r>
      <rPr>
        <b/>
        <u/>
        <sz val="11"/>
        <color theme="1"/>
        <rFont val="Calibri"/>
        <family val="2"/>
        <scheme val="minor"/>
      </rPr>
      <t>$  30</t>
    </r>
    <r>
      <rPr>
        <u/>
        <sz val="11"/>
        <color theme="1"/>
        <rFont val="Calibri"/>
        <family val="2"/>
        <scheme val="minor"/>
      </rPr>
      <t xml:space="preserve"> hourly wage for Technician or Repair Person</t>
    </r>
  </si>
  <si>
    <t>STEP 1</t>
  </si>
  <si>
    <t>STEP 2</t>
  </si>
  <si>
    <t>STEP 3</t>
  </si>
  <si>
    <t>Customer Invoice:</t>
  </si>
  <si>
    <t>$   9.32</t>
  </si>
  <si>
    <t>$    9.32</t>
  </si>
  <si>
    <t>$265.00</t>
  </si>
  <si>
    <t>$  80.00</t>
  </si>
  <si>
    <t>$110.00</t>
  </si>
  <si>
    <t>STEP 4</t>
  </si>
  <si>
    <t>G&amp;A Payroll Expense</t>
  </si>
  <si>
    <t>Employer's Tax &amp; W/C Expense</t>
  </si>
  <si>
    <t>HOURLY RATE</t>
  </si>
  <si>
    <t>Direct Labor Hours</t>
  </si>
  <si>
    <t>G&amp;A Labor Hours</t>
  </si>
  <si>
    <t>(COGS &amp; COSS)</t>
  </si>
  <si>
    <t>Total Employees:</t>
  </si>
  <si>
    <t>TYPE OF SALE</t>
  </si>
  <si>
    <t>UPDATED PRICING MODEL</t>
  </si>
  <si>
    <t>CURRENT PRICING MODEL</t>
  </si>
  <si>
    <t>GROSS PROFIT INCREASE</t>
  </si>
  <si>
    <t>GPM INCREASE</t>
  </si>
  <si>
    <t>PAYROLL HOURS</t>
  </si>
  <si>
    <t>TOTAL PAYROLL</t>
  </si>
  <si>
    <t>LABOR HOURS</t>
  </si>
  <si>
    <t>COGS Expense:</t>
  </si>
  <si>
    <t>How to Calculate Overhead Costs in 5 Steps (freshbooks.com)</t>
  </si>
  <si>
    <t>Overhead Rate Calculations</t>
  </si>
  <si>
    <t>Overhead rate definition — AccountingTools</t>
  </si>
  <si>
    <t>Overhead Rate Definitions</t>
  </si>
  <si>
    <t>Operational Review</t>
  </si>
  <si>
    <t>Direct Labor Expense</t>
  </si>
  <si>
    <t>G&amp;A Labor Expense</t>
  </si>
  <si>
    <t>Advertising</t>
  </si>
  <si>
    <t>Bank Fees</t>
  </si>
  <si>
    <t>Communications</t>
  </si>
  <si>
    <t>Company Credit Cards</t>
  </si>
  <si>
    <t>Credit Card Processing Fees</t>
  </si>
  <si>
    <t>Equipment Rental, Office</t>
  </si>
  <si>
    <t>Insurance, Business</t>
  </si>
  <si>
    <t>Insurance, General Liability</t>
  </si>
  <si>
    <t>Interest Expense</t>
  </si>
  <si>
    <t>Licenses, Permits &amp; Fees</t>
  </si>
  <si>
    <t>Line of Credit</t>
  </si>
  <si>
    <t>Memberships, Dues &amp; Fees</t>
  </si>
  <si>
    <t>Miscellaneous (G&amp;A)</t>
  </si>
  <si>
    <t>Office Supplies</t>
  </si>
  <si>
    <t>Payroll Processing</t>
  </si>
  <si>
    <t>Professional Services</t>
  </si>
  <si>
    <t>R&amp;M, Shop Equipment</t>
  </si>
  <si>
    <t>Refuse Disposal</t>
  </si>
  <si>
    <t>Rent or Lease, Office</t>
  </si>
  <si>
    <t>Rent or Lease, Property (Yard)</t>
  </si>
  <si>
    <t>Rent or Lease, Shop</t>
  </si>
  <si>
    <t>Rent or Lease, Shop Equipment</t>
  </si>
  <si>
    <t>Rent or Lease, Storage Unit</t>
  </si>
  <si>
    <t>Repair and Maintenance G&amp;A</t>
  </si>
  <si>
    <t>Shop Supplies</t>
  </si>
  <si>
    <t>Travel, Meals and Entertainment</t>
  </si>
  <si>
    <t>Utilities, Commercial Power</t>
  </si>
  <si>
    <t>Utilities, Water and Sewer</t>
  </si>
  <si>
    <t>Vehicle Expense, Fuel, Parking, Tolls</t>
  </si>
  <si>
    <t>Vehicle Expense, Lease/Loan</t>
  </si>
  <si>
    <t>Vehicle Expense, R&amp;M</t>
  </si>
  <si>
    <t>Marketing Campaign Review</t>
  </si>
  <si>
    <t>Profit &amp; Loss</t>
  </si>
  <si>
    <t>Accrual vs. Cash-basis Accounting | Comparing Accounting Methods (patriotsoftware.com)</t>
  </si>
  <si>
    <t>Internet service</t>
  </si>
  <si>
    <t>Flour</t>
  </si>
  <si>
    <t>Yeast</t>
  </si>
  <si>
    <t xml:space="preserve">Equipment rent </t>
  </si>
  <si>
    <t>Baking Soda</t>
  </si>
  <si>
    <t>Lease, Bakery</t>
  </si>
  <si>
    <t>Rent, Storage Unit</t>
  </si>
  <si>
    <t>Frying Oil</t>
  </si>
  <si>
    <t>Lease, Delivery Truck</t>
  </si>
  <si>
    <t>1.  List all recurring expenses in a single column:</t>
  </si>
  <si>
    <t>V</t>
  </si>
  <si>
    <t>F</t>
  </si>
  <si>
    <t>Rent, Equipment (20 gal. mixer)</t>
  </si>
  <si>
    <t>Labor, Direct</t>
  </si>
  <si>
    <t>Labor, G&amp;A</t>
  </si>
  <si>
    <t>COST OF GOODS SOLD</t>
  </si>
  <si>
    <t>Monthly Overhead expenses</t>
  </si>
  <si>
    <t>TYPE OF     SALE</t>
  </si>
  <si>
    <t>PRODUCTS AND SERVICES FOR SALE</t>
  </si>
  <si>
    <t>Employee Retirement Expense</t>
  </si>
  <si>
    <t>Monthly Weighted Payroll.</t>
  </si>
  <si>
    <t>Direct Labor Description</t>
  </si>
  <si>
    <t>Service</t>
  </si>
  <si>
    <t>Total Direct Labor:</t>
  </si>
  <si>
    <t>COS</t>
  </si>
  <si>
    <t>Production</t>
  </si>
  <si>
    <t>MONTHLY LABOR CALCULATOR ROLL-UP REPORT</t>
  </si>
  <si>
    <t>TOTAL PRODUCT COST</t>
  </si>
  <si>
    <t>UNITS      SOLD</t>
  </si>
  <si>
    <t>COS Expense:</t>
  </si>
  <si>
    <t>COS     Expense</t>
  </si>
  <si>
    <t>COGS     Expense</t>
  </si>
  <si>
    <t>TOTAL    COGS &amp;     COS</t>
  </si>
  <si>
    <t>©  Copyright 2023, by Steven Lamb</t>
  </si>
  <si>
    <t>Emp - 1</t>
  </si>
  <si>
    <t>Emp - 2</t>
  </si>
  <si>
    <t>Emp - 3</t>
  </si>
  <si>
    <t>Emp - 4</t>
  </si>
  <si>
    <t>Emp - 5</t>
  </si>
  <si>
    <t>Emp - 6</t>
  </si>
  <si>
    <t>Emp - 7</t>
  </si>
  <si>
    <t>Emp - 8</t>
  </si>
  <si>
    <t>Emp - 9</t>
  </si>
  <si>
    <t>Emp - 10</t>
  </si>
  <si>
    <t>Sick Pay (hours)</t>
  </si>
  <si>
    <t>T&amp;M</t>
  </si>
  <si>
    <t>Type Of Sale</t>
  </si>
  <si>
    <t>DIRECT LABOR</t>
  </si>
  <si>
    <t>`</t>
  </si>
  <si>
    <t>DIRECT LABOR (type)</t>
  </si>
  <si>
    <t>COST            OF SALE (type)</t>
  </si>
  <si>
    <t>COGS/COS PER UNIT</t>
  </si>
  <si>
    <t>TOTAL  UNITS (hours)</t>
  </si>
  <si>
    <t>TOTAL   LABOR       COST</t>
  </si>
  <si>
    <t>INDUSTRY PRICING MODEL</t>
  </si>
  <si>
    <t>UPDATED PRICING</t>
  </si>
  <si>
    <t>TOTAL    SALES</t>
  </si>
  <si>
    <t>LOB Review</t>
  </si>
  <si>
    <t>CURRENT FINANCIAL POSITION</t>
  </si>
  <si>
    <t>UPDATED FINANCIAL POSITION</t>
  </si>
  <si>
    <t>UPDATED</t>
  </si>
  <si>
    <t>COGS  &amp;  COSS</t>
  </si>
  <si>
    <t>Cost Of Sale</t>
  </si>
  <si>
    <t>Fixed Expenses:</t>
  </si>
  <si>
    <t>SALES        DATA</t>
  </si>
  <si>
    <t>Net Profit/Loss</t>
  </si>
  <si>
    <t>Total Operating:</t>
  </si>
  <si>
    <t>Total Variable:</t>
  </si>
  <si>
    <t>Total Sales:</t>
  </si>
  <si>
    <t>Additional Sales Required:</t>
  </si>
  <si>
    <t>enter legal or "working" business name:</t>
  </si>
  <si>
    <t>select why this report is being created:</t>
  </si>
  <si>
    <t>enter mantra, security warning, etc.:</t>
  </si>
  <si>
    <t>COGS &amp; COSS</t>
  </si>
  <si>
    <t>Monthly Report</t>
  </si>
  <si>
    <t>Audit Report</t>
  </si>
  <si>
    <t>Snapshot Report</t>
  </si>
  <si>
    <r>
      <rPr>
        <b/>
        <sz val="12"/>
        <rFont val="Calibri"/>
        <family val="2"/>
        <scheme val="minor"/>
      </rPr>
      <t>Your cost</t>
    </r>
    <r>
      <rPr>
        <sz val="12"/>
        <rFont val="Calibri"/>
        <family val="2"/>
        <scheme val="minor"/>
      </rPr>
      <t xml:space="preserve"> in operating your business.</t>
    </r>
  </si>
  <si>
    <r>
      <rPr>
        <b/>
        <sz val="12"/>
        <rFont val="Calibri"/>
        <family val="2"/>
        <scheme val="minor"/>
      </rPr>
      <t>Your ability</t>
    </r>
    <r>
      <rPr>
        <sz val="12"/>
        <rFont val="Calibri"/>
        <family val="2"/>
        <scheme val="minor"/>
      </rPr>
      <t xml:space="preserve"> to identify and calculate increases to your business.</t>
    </r>
  </si>
  <si>
    <r>
      <rPr>
        <b/>
        <sz val="12"/>
        <rFont val="Calibri"/>
        <family val="2"/>
        <scheme val="minor"/>
      </rPr>
      <t>Provide you</t>
    </r>
    <r>
      <rPr>
        <sz val="12"/>
        <rFont val="Calibri"/>
        <family val="2"/>
        <scheme val="minor"/>
      </rPr>
      <t xml:space="preserve"> with a way to calculate potential pricing options using your specific industry financial guidance.</t>
    </r>
  </si>
  <si>
    <r>
      <rPr>
        <b/>
        <sz val="12"/>
        <rFont val="Calibri"/>
        <family val="2"/>
        <scheme val="minor"/>
      </rPr>
      <t xml:space="preserve">Calculate the effect of annual </t>
    </r>
    <r>
      <rPr>
        <sz val="12"/>
        <rFont val="Calibri"/>
        <family val="2"/>
        <scheme val="minor"/>
      </rPr>
      <t>labor and operating expenses on your pricing.</t>
    </r>
  </si>
  <si>
    <r>
      <rPr>
        <b/>
        <sz val="12"/>
        <rFont val="Calibri"/>
        <family val="2"/>
        <scheme val="minor"/>
      </rPr>
      <t>The Cost &amp; Price Structure Tool</t>
    </r>
    <r>
      <rPr>
        <sz val="12"/>
        <rFont val="Calibri"/>
        <family val="2"/>
        <scheme val="minor"/>
      </rPr>
      <t xml:space="preserve"> is designed to provide you with your cost of doing business</t>
    </r>
  </si>
  <si>
    <r>
      <t xml:space="preserve">Navigating the workbook </t>
    </r>
    <r>
      <rPr>
        <sz val="12"/>
        <color theme="1"/>
        <rFont val="Calibri"/>
        <family val="2"/>
        <scheme val="minor"/>
      </rPr>
      <t>(note: cells with formulas are protected to ensure the integrity of the data you enter)</t>
    </r>
  </si>
  <si>
    <t>Hover cursor</t>
  </si>
  <si>
    <r>
      <rPr>
        <b/>
        <sz val="12"/>
        <color rgb="FFFF0000"/>
        <rFont val="Calibri"/>
        <family val="2"/>
        <scheme val="minor"/>
      </rPr>
      <t>Red triangle</t>
    </r>
    <r>
      <rPr>
        <sz val="12"/>
        <color theme="1"/>
        <rFont val="Calibri"/>
        <family val="2"/>
        <scheme val="minor"/>
      </rPr>
      <t xml:space="preserve"> in the upper right corner of a cell indicates  specific instructions.</t>
    </r>
  </si>
  <si>
    <t>Aerospace/Defense</t>
  </si>
  <si>
    <t>Air Transport</t>
  </si>
  <si>
    <t>Auto &amp; Truck</t>
  </si>
  <si>
    <t>Auto Parts</t>
  </si>
  <si>
    <t>Bank (Money Center)</t>
  </si>
  <si>
    <t>Banks (Regional)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</si>
  <si>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</si>
  <si>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</si>
  <si>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</si>
  <si>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</si>
  <si>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</si>
  <si>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</si>
  <si>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</si>
  <si>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</si>
  <si>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</si>
  <si>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</si>
  <si>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</si>
  <si>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</si>
  <si>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</si>
  <si>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</si>
  <si>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</si>
  <si>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Electrical Equipment</t>
  </si>
  <si>
    <t>Electronics (Consumer &amp; Office)</t>
  </si>
  <si>
    <t>Electronics (General)</t>
  </si>
  <si>
    <t>Engineering/Construction</t>
  </si>
  <si>
    <t>Environmental &amp; Waste Services</t>
  </si>
  <si>
    <t>Financial Svcs. (Non-bank &amp; Insurance)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</si>
  <si>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</si>
  <si>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</si>
  <si>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</si>
  <si>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</si>
  <si>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</si>
  <si>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</si>
  <si>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</si>
  <si>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</si>
  <si>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</si>
  <si>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</si>
  <si>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</si>
  <si>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</si>
  <si>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</si>
  <si>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</si>
  <si>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</si>
  <si>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</si>
  <si>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</si>
  <si>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</si>
  <si>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Power</t>
  </si>
  <si>
    <t>Precious Metals</t>
  </si>
  <si>
    <t>Publishing &amp; Newspapers</t>
  </si>
  <si>
    <t>R.E.I.T.</t>
  </si>
  <si>
    <t>Real Estate (Development)</t>
  </si>
  <si>
    <t>Real Estate (General/Diversified)</t>
  </si>
  <si>
    <t>Real Estate (Operations &amp; Services)</t>
  </si>
  <si>
    <t>Reinsurance</t>
  </si>
  <si>
    <t>Retail (Automotive)</t>
  </si>
  <si>
    <t>Retail (Building Supply)</t>
  </si>
  <si>
    <t>Retail (Distributors)</t>
  </si>
  <si>
    <t>Retail (Special Lines)</t>
  </si>
  <si>
    <t>Rubber&amp; Tires</t>
  </si>
  <si>
    <t>Semiconductor</t>
  </si>
  <si>
    <t>Semiconductor Equip</t>
  </si>
  <si>
    <t>Shipbuilding &amp; Marine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</si>
  <si>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</si>
  <si>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</si>
  <si>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</si>
  <si>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</si>
  <si>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</si>
  <si>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</si>
  <si>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</si>
  <si>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</si>
  <si>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</si>
  <si>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</si>
  <si>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</si>
  <si>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</si>
  <si>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 xml:space="preserve">Industry </t>
  </si>
  <si>
    <t>Drop-Down Menus</t>
  </si>
  <si>
    <t>Menu option 1</t>
  </si>
  <si>
    <t>Menu option 2</t>
  </si>
  <si>
    <t>Menu option 3</t>
  </si>
  <si>
    <t>Calculate your total payroll expense, including payroll tax, mandated benefit expense and worker's compensation expense.</t>
  </si>
  <si>
    <t>Job Title</t>
  </si>
  <si>
    <t>Define your products and/or services, including your material costs for inventory and direct labor (if applicable).</t>
  </si>
  <si>
    <t>Pricing Structure &amp; Financial Position</t>
  </si>
  <si>
    <t>User Support</t>
  </si>
  <si>
    <t>Includes links, financial formulas, comprehensive list of industry specific gross profit and net profit margins, classifications of expenses.</t>
  </si>
  <si>
    <t>Data (census.gov)</t>
  </si>
  <si>
    <t>Census Bureau Demographic Data</t>
  </si>
  <si>
    <t>https://www.naics.com/</t>
  </si>
  <si>
    <t>NAICS</t>
  </si>
  <si>
    <t>https://www.bls.gov/</t>
  </si>
  <si>
    <t>Bureau of Labor Statistics</t>
  </si>
  <si>
    <t>Market Average</t>
  </si>
  <si>
    <t>EXPENSE TYPES</t>
  </si>
  <si>
    <t>Variable</t>
  </si>
  <si>
    <t>Fixed</t>
  </si>
  <si>
    <t>Capital</t>
  </si>
  <si>
    <t>An expense that must be paid regardless if you sold anything or not.  For the shoe store - utilities, internet, lease, etc.</t>
  </si>
  <si>
    <t>An expense paid when the business sales something.  For a shoe store the cost of shoes sitting in inventory.</t>
  </si>
  <si>
    <t>COGS  (cost of goods sold)      physical inventory</t>
  </si>
  <si>
    <t>COSS (cost of services sold)      billable hours inventory</t>
  </si>
  <si>
    <t>Operating or overhead expenses</t>
  </si>
  <si>
    <t>For a consulting business, the hourly payroll expense to satisfy the deliverables of a contract or project.</t>
  </si>
  <si>
    <t>LINKS</t>
  </si>
  <si>
    <t>Rent, Equipment (mixer)</t>
  </si>
  <si>
    <t>Tangible and intangible assets.</t>
  </si>
  <si>
    <t>HOW TO CLASSIFY EXPENSES (bakery business example):</t>
  </si>
  <si>
    <t xml:space="preserve">GROSS AND NET PROFIT MARGIN BY INDUSTRY </t>
  </si>
  <si>
    <t>2023 Cost &amp; Price Structure Tool</t>
  </si>
  <si>
    <r>
      <rPr>
        <b/>
        <sz val="12"/>
        <color theme="1"/>
        <rFont val="Calibri"/>
        <family val="2"/>
        <scheme val="minor"/>
      </rPr>
      <t xml:space="preserve">Light blue  shaded cells - </t>
    </r>
    <r>
      <rPr>
        <sz val="12"/>
        <color theme="1"/>
        <rFont val="Calibri"/>
        <family val="2"/>
        <scheme val="minor"/>
      </rPr>
      <t>pre-existing data may be entered, can update as needed.</t>
    </r>
  </si>
  <si>
    <r>
      <rPr>
        <b/>
        <sz val="12"/>
        <color theme="1"/>
        <rFont val="Calibri"/>
        <family val="2"/>
        <scheme val="minor"/>
      </rPr>
      <t>Gray shaded cells</t>
    </r>
    <r>
      <rPr>
        <sz val="12"/>
        <color theme="1"/>
        <rFont val="Calibri"/>
        <family val="2"/>
        <scheme val="minor"/>
      </rPr>
      <t xml:space="preserve"> used to input the data requested if it is pertinent to your business.</t>
    </r>
  </si>
  <si>
    <r>
      <rPr>
        <b/>
        <sz val="12"/>
        <rFont val="Calibri"/>
        <family val="2"/>
        <scheme val="minor"/>
      </rPr>
      <t>Most common question</t>
    </r>
    <r>
      <rPr>
        <sz val="12"/>
        <rFont val="Calibri"/>
        <family val="2"/>
        <scheme val="minor"/>
      </rPr>
      <t xml:space="preserve"> asked by small business: </t>
    </r>
    <r>
      <rPr>
        <b/>
        <sz val="12"/>
        <rFont val="Calibri"/>
        <family val="2"/>
        <scheme val="minor"/>
      </rPr>
      <t>"Is my pricing correct?"</t>
    </r>
    <r>
      <rPr>
        <sz val="12"/>
        <rFont val="Calibri"/>
        <family val="2"/>
        <scheme val="minor"/>
      </rPr>
      <t xml:space="preserve"> </t>
    </r>
  </si>
  <si>
    <t xml:space="preserve"> The two most common mistakes that follow include:</t>
  </si>
  <si>
    <r>
      <rPr>
        <b/>
        <sz val="12"/>
        <rFont val="Calibri"/>
        <family val="2"/>
        <scheme val="minor"/>
      </rPr>
      <t>Reluctance</t>
    </r>
    <r>
      <rPr>
        <sz val="12"/>
        <rFont val="Calibri"/>
        <family val="2"/>
        <scheme val="minor"/>
      </rPr>
      <t xml:space="preserve"> to increase pricing for fear of loosing sales.</t>
    </r>
  </si>
  <si>
    <r>
      <rPr>
        <b/>
        <sz val="12"/>
        <rFont val="Calibri"/>
        <family val="2"/>
        <scheme val="minor"/>
      </rPr>
      <t xml:space="preserve">Price low  for </t>
    </r>
    <r>
      <rPr>
        <sz val="12"/>
        <rFont val="Calibri"/>
        <family val="2"/>
        <scheme val="minor"/>
      </rPr>
      <t>high volume sales.</t>
    </r>
  </si>
  <si>
    <r>
      <rPr>
        <b/>
        <sz val="12"/>
        <color theme="1"/>
        <rFont val="Calibri"/>
        <family val="2"/>
        <scheme val="minor"/>
      </rPr>
      <t>Yellow shaded cells</t>
    </r>
    <r>
      <rPr>
        <sz val="12"/>
        <color theme="1"/>
        <rFont val="Calibri"/>
        <family val="2"/>
        <scheme val="minor"/>
      </rPr>
      <t xml:space="preserve"> contain drop-down menus to identify actions </t>
    </r>
  </si>
  <si>
    <t>Overhead expenses.  All of your monthly expenses you have to pay regardless if you sell anything or not.</t>
  </si>
  <si>
    <t>Input your current or planned pricing for each product and/or service.  Then compare your pricing to your industry standard pricing</t>
  </si>
  <si>
    <t>select the reporting period:</t>
  </si>
  <si>
    <t>Gross Profit Margin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</si>
  <si>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- identify fixed expenses first, then identify variables.</t>
    </r>
  </si>
  <si>
    <t>COGS &amp; COSS BUSINESS TRANSACTION  (auto repair shop example)</t>
  </si>
  <si>
    <r>
      <rPr>
        <b/>
        <sz val="11"/>
        <color theme="1"/>
        <rFont val="Calibri"/>
        <family val="2"/>
        <scheme val="minor"/>
      </rPr>
      <t>COSS Calculation</t>
    </r>
    <r>
      <rPr>
        <sz val="11"/>
        <color theme="1"/>
        <rFont val="Calibri"/>
        <family val="2"/>
        <scheme val="minor"/>
      </rPr>
      <t>: auto repair shop has an hourly shop rate of $160.</t>
    </r>
  </si>
  <si>
    <r>
      <rPr>
        <b/>
        <sz val="11"/>
        <color theme="1"/>
        <rFont val="Calibri"/>
        <family val="2"/>
        <scheme val="minor"/>
      </rPr>
      <t>$160</t>
    </r>
    <r>
      <rPr>
        <sz val="11"/>
        <color theme="1"/>
        <rFont val="Calibri"/>
        <family val="2"/>
        <scheme val="minor"/>
      </rPr>
      <t xml:space="preserve"> Hourly Shop Rate.</t>
    </r>
  </si>
  <si>
    <r>
      <rPr>
        <b/>
        <sz val="11"/>
        <color theme="1"/>
        <rFont val="Calibri"/>
        <family val="2"/>
        <scheme val="minor"/>
      </rPr>
      <t>$130</t>
    </r>
    <r>
      <rPr>
        <sz val="11"/>
        <color theme="1"/>
        <rFont val="Calibri"/>
        <family val="2"/>
        <scheme val="minor"/>
      </rPr>
      <t xml:space="preserve"> of gross profit goes to pay monthly operating expenses.</t>
    </r>
  </si>
  <si>
    <r>
      <rPr>
        <b/>
        <sz val="11"/>
        <color theme="1"/>
        <rFont val="Calibri"/>
        <family val="2"/>
        <scheme val="minor"/>
      </rPr>
      <t>COGS Calculation:</t>
    </r>
    <r>
      <rPr>
        <sz val="11"/>
        <color theme="1"/>
        <rFont val="Calibri"/>
        <family val="2"/>
        <scheme val="minor"/>
      </rPr>
      <t xml:space="preserve">  auto repair included $105 in parts (retail).</t>
    </r>
  </si>
  <si>
    <r>
      <rPr>
        <b/>
        <sz val="11"/>
        <color theme="1"/>
        <rFont val="Calibri"/>
        <family val="2"/>
        <scheme val="minor"/>
      </rPr>
      <t>$105</t>
    </r>
    <r>
      <rPr>
        <sz val="11"/>
        <color theme="1"/>
        <rFont val="Calibri"/>
        <family val="2"/>
        <scheme val="minor"/>
      </rPr>
      <t xml:space="preserve"> retail auto parts charged to invoice.  Parts were purchased wholesale for $80, no sales tax paid.</t>
    </r>
  </si>
  <si>
    <t>Net    Profit Margin</t>
  </si>
  <si>
    <t>Excel Tutorial - Beginners Level 1</t>
  </si>
  <si>
    <t>Excel Tutorial - Beginners Level 2</t>
  </si>
  <si>
    <t>Tangible assets include property, buildings, equipment, furniture, etc., intangible assets include patents and licenses.</t>
  </si>
  <si>
    <t>2.  Identify each expense as variable (V), or fixed (F)</t>
  </si>
  <si>
    <t>3.  Segregate your monthly expenses by classification:</t>
  </si>
  <si>
    <t>Accrual accounting:</t>
  </si>
  <si>
    <t xml:space="preserve"> </t>
  </si>
  <si>
    <t>UNIT PRICING</t>
  </si>
  <si>
    <t>UNIT GROSS PROFIT</t>
  </si>
  <si>
    <r>
      <rPr>
        <b/>
        <sz val="11"/>
        <color theme="1"/>
        <rFont val="Calibri"/>
        <family val="2"/>
        <scheme val="minor"/>
      </rPr>
      <t>Quasi-COSS/COGS:</t>
    </r>
    <r>
      <rPr>
        <sz val="11"/>
        <color theme="1"/>
        <rFont val="Calibri"/>
        <family val="2"/>
        <scheme val="minor"/>
      </rPr>
      <t xml:space="preserve">  this type of business includes auto repair, Plumber, PC Repair, Contractors, etc.</t>
    </r>
  </si>
  <si>
    <t>(goes to monthly operating expense of the business)</t>
  </si>
  <si>
    <t>Shoe (Retail)</t>
  </si>
  <si>
    <t>Financial Position</t>
  </si>
  <si>
    <t>TOTAL OVERHEAD</t>
  </si>
  <si>
    <t>Toperating Expenses</t>
  </si>
  <si>
    <t>STEP 5</t>
  </si>
  <si>
    <t>enter your industry gross profit margin</t>
  </si>
  <si>
    <t>HOURLY DIRECT LABOR    RATE</t>
  </si>
  <si>
    <t>UNITS    (hours)</t>
  </si>
  <si>
    <t>LOB</t>
  </si>
  <si>
    <t>(line of business)</t>
  </si>
  <si>
    <t>PRODUCTS                  &amp; SERVICES                 FOR SALE</t>
  </si>
  <si>
    <t>Hourly Shop Labor:</t>
  </si>
  <si>
    <t>SHOP LABOR:</t>
  </si>
  <si>
    <t>WHOLESALE:</t>
  </si>
  <si>
    <t>RETAIL:</t>
  </si>
  <si>
    <t>GROSS               PROFIT                  MARGINS</t>
  </si>
  <si>
    <t xml:space="preserve"> ©  Copyright 2023, by Steven Lamb</t>
  </si>
  <si>
    <t>PRODUCT UNIT  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</si>
</sst>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#,##0.0000"/>
    <numFmt numFmtId="165" formatCode="0.0%"/>
    <numFmt numFmtId="166" formatCode="0.00%_);[Red]\(0.00%\)"/>
  </numFmts>
  <fonts count="6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202124"/>
      <name val="Roboto"/>
    </font>
    <font>
      <b/>
      <sz val="10"/>
      <color rgb="FF202124"/>
      <name val="Roboto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0000FF"/>
      <name val="Calibri"/>
      <family val="2"/>
      <scheme val="minor"/>
    </font>
    <font>
      <sz val="16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4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u/>
      <sz val="11"/>
      <color rgb="FF0000FF"/>
      <name val="Calibri"/>
      <family val="2"/>
      <scheme val="minor"/>
    </font>
    <font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id">
        <bgColor auto="1"/>
      </patternFill>
    </fill>
    <fill>
      <patternFill patternType="lightGrid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6" fontId="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19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0" fillId="0" borderId="0" xfId="0" applyFont="1"/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8" fontId="25" fillId="0" borderId="0" xfId="0" applyNumberFormat="1" applyFont="1" applyAlignment="1">
      <alignment horizontal="left"/>
    </xf>
    <xf numFmtId="0" fontId="20" fillId="0" borderId="0" xfId="0" applyFont="1" applyAlignment="1">
      <alignment vertical="top"/>
    </xf>
    <xf numFmtId="0" fontId="25" fillId="2" borderId="0" xfId="0" applyFont="1" applyFill="1" applyAlignment="1">
      <alignment vertical="top"/>
    </xf>
    <xf numFmtId="10" fontId="25" fillId="0" borderId="0" xfId="0" applyNumberFormat="1" applyFont="1" applyAlignment="1">
      <alignment horizontal="left"/>
    </xf>
    <xf numFmtId="2" fontId="25" fillId="0" borderId="0" xfId="0" applyNumberFormat="1" applyFont="1" applyAlignment="1">
      <alignment horizontal="left"/>
    </xf>
    <xf numFmtId="2" fontId="26" fillId="0" borderId="0" xfId="0" applyNumberFormat="1" applyFont="1" applyAlignment="1">
      <alignment horizontal="left" vertical="center"/>
    </xf>
    <xf numFmtId="2" fontId="24" fillId="0" borderId="0" xfId="0" applyNumberFormat="1" applyFont="1" applyAlignment="1">
      <alignment horizontal="left" vertical="center"/>
    </xf>
    <xf numFmtId="6" fontId="25" fillId="0" borderId="0" xfId="0" applyNumberFormat="1" applyFont="1" applyAlignment="1">
      <alignment horizontal="left"/>
    </xf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0" fillId="0" borderId="0" xfId="0" applyFont="1" applyAlignment="1">
      <alignment horizontal="left"/>
    </xf>
    <xf numFmtId="0" fontId="23" fillId="0" borderId="8" xfId="0" applyFont="1" applyBorder="1" applyAlignment="1">
      <alignment vertical="top"/>
    </xf>
    <xf numFmtId="0" fontId="23" fillId="0" borderId="0" xfId="0" applyFont="1" applyAlignment="1">
      <alignment vertical="top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23" fillId="6" borderId="1" xfId="0" applyFont="1" applyFill="1" applyBorder="1" applyAlignment="1">
      <alignment vertical="top" wrapText="1"/>
    </xf>
    <xf numFmtId="0" fontId="25" fillId="0" borderId="0" xfId="0" applyFont="1" applyAlignment="1">
      <alignment vertical="center"/>
    </xf>
    <xf numFmtId="8" fontId="25" fillId="0" borderId="8" xfId="0" applyNumberFormat="1" applyFont="1" applyBorder="1" applyAlignment="1">
      <alignment horizontal="left"/>
    </xf>
    <xf numFmtId="0" fontId="24" fillId="2" borderId="1" xfId="0" applyFont="1" applyFill="1" applyBorder="1" applyAlignment="1">
      <alignment vertical="center"/>
    </xf>
    <xf numFmtId="4" fontId="24" fillId="6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4" fontId="24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8" fontId="24" fillId="6" borderId="1" xfId="0" applyNumberFormat="1" applyFont="1" applyFill="1" applyBorder="1" applyAlignment="1">
      <alignment horizontal="center" vertical="center"/>
    </xf>
    <xf numFmtId="3" fontId="24" fillId="6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4" fontId="25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9" fontId="25" fillId="0" borderId="0" xfId="0" applyNumberFormat="1" applyFont="1" applyAlignment="1">
      <alignment horizontal="center" vertical="center"/>
    </xf>
    <xf numFmtId="9" fontId="20" fillId="0" borderId="1" xfId="0" applyNumberFormat="1" applyFont="1" applyBorder="1" applyAlignment="1">
      <alignment horizontal="center"/>
    </xf>
    <xf numFmtId="9" fontId="21" fillId="0" borderId="1" xfId="0" applyNumberFormat="1" applyFont="1" applyBorder="1" applyAlignment="1">
      <alignment horizontal="center"/>
    </xf>
    <xf numFmtId="6" fontId="20" fillId="2" borderId="1" xfId="0" applyNumberFormat="1" applyFont="1" applyFill="1" applyBorder="1" applyAlignment="1">
      <alignment horizontal="center"/>
    </xf>
    <xf numFmtId="6" fontId="24" fillId="0" borderId="1" xfId="0" applyNumberFormat="1" applyFont="1" applyBorder="1" applyAlignment="1">
      <alignment horizontal="center" vertical="center"/>
    </xf>
    <xf numFmtId="9" fontId="25" fillId="2" borderId="0" xfId="0" applyNumberFormat="1" applyFont="1" applyFill="1" applyAlignment="1">
      <alignment horizontal="center" vertical="center"/>
    </xf>
    <xf numFmtId="2" fontId="26" fillId="0" borderId="8" xfId="0" applyNumberFormat="1" applyFont="1" applyBorder="1" applyAlignment="1">
      <alignment horizontal="left" vertical="center"/>
    </xf>
    <xf numFmtId="6" fontId="25" fillId="0" borderId="1" xfId="0" applyNumberFormat="1" applyFont="1" applyBorder="1" applyAlignment="1">
      <alignment horizontal="center" vertical="center"/>
    </xf>
    <xf numFmtId="5" fontId="24" fillId="0" borderId="0" xfId="0" applyNumberFormat="1" applyFont="1" applyAlignment="1">
      <alignment horizontal="left" vertical="center"/>
    </xf>
    <xf numFmtId="6" fontId="20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6" fontId="26" fillId="0" borderId="1" xfId="0" applyNumberFormat="1" applyFont="1" applyBorder="1" applyAlignment="1">
      <alignment horizontal="center" vertical="center"/>
    </xf>
    <xf numFmtId="0" fontId="24" fillId="2" borderId="3" xfId="0" applyFont="1" applyFill="1" applyBorder="1" applyAlignment="1">
      <alignment vertical="center"/>
    </xf>
    <xf numFmtId="3" fontId="2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" fontId="20" fillId="0" borderId="1" xfId="0" applyNumberFormat="1" applyFont="1" applyBorder="1" applyAlignment="1">
      <alignment horizontal="center"/>
    </xf>
    <xf numFmtId="6" fontId="21" fillId="0" borderId="0" xfId="0" applyNumberFormat="1" applyFont="1"/>
    <xf numFmtId="0" fontId="4" fillId="0" borderId="0" xfId="0" applyFont="1" applyAlignment="1">
      <alignment horizontal="left" vertical="center"/>
    </xf>
    <xf numFmtId="0" fontId="16" fillId="0" borderId="0" xfId="0" applyFont="1"/>
    <xf numFmtId="0" fontId="38" fillId="0" borderId="0" xfId="0" applyFont="1" applyAlignment="1">
      <alignment horizontal="center"/>
    </xf>
    <xf numFmtId="0" fontId="13" fillId="0" borderId="0" xfId="0" applyFont="1"/>
    <xf numFmtId="164" fontId="25" fillId="0" borderId="1" xfId="0" applyNumberFormat="1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32" fillId="0" borderId="0" xfId="0" applyFont="1"/>
    <xf numFmtId="2" fontId="25" fillId="9" borderId="0" xfId="0" applyNumberFormat="1" applyFont="1" applyFill="1" applyAlignment="1" applyProtection="1">
      <alignment horizontal="left"/>
      <protection locked="0"/>
    </xf>
    <xf numFmtId="5" fontId="25" fillId="9" borderId="1" xfId="0" applyNumberFormat="1" applyFont="1" applyFill="1" applyBorder="1" applyAlignment="1" applyProtection="1">
      <alignment horizontal="left"/>
      <protection locked="0"/>
    </xf>
    <xf numFmtId="10" fontId="25" fillId="9" borderId="0" xfId="0" applyNumberFormat="1" applyFont="1" applyFill="1" applyAlignment="1" applyProtection="1">
      <alignment horizontal="left"/>
      <protection locked="0"/>
    </xf>
    <xf numFmtId="0" fontId="38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5" fillId="13" borderId="1" xfId="0" applyFont="1" applyFill="1" applyBorder="1" applyAlignment="1" applyProtection="1">
      <alignment horizontal="left"/>
      <protection locked="0"/>
    </xf>
    <xf numFmtId="0" fontId="8" fillId="13" borderId="1" xfId="0" applyFont="1" applyFill="1" applyBorder="1" applyProtection="1">
      <protection locked="0"/>
    </xf>
    <xf numFmtId="7" fontId="0" fillId="13" borderId="1" xfId="0" applyNumberFormat="1" applyFill="1" applyBorder="1" applyAlignment="1" applyProtection="1">
      <alignment horizontal="center"/>
      <protection locked="0"/>
    </xf>
    <xf numFmtId="7" fontId="15" fillId="13" borderId="1" xfId="0" applyNumberFormat="1" applyFont="1" applyFill="1" applyBorder="1" applyAlignment="1" applyProtection="1">
      <alignment horizontal="center"/>
      <protection locked="0"/>
    </xf>
    <xf numFmtId="0" fontId="15" fillId="13" borderId="2" xfId="0" applyFont="1" applyFill="1" applyBorder="1" applyAlignment="1" applyProtection="1">
      <alignment horizontal="left"/>
      <protection locked="0"/>
    </xf>
    <xf numFmtId="0" fontId="8" fillId="13" borderId="2" xfId="0" applyFont="1" applyFill="1" applyBorder="1" applyProtection="1">
      <protection locked="0"/>
    </xf>
    <xf numFmtId="7" fontId="0" fillId="13" borderId="2" xfId="0" applyNumberFormat="1" applyFill="1" applyBorder="1" applyAlignment="1" applyProtection="1">
      <alignment horizontal="center"/>
      <protection locked="0"/>
    </xf>
    <xf numFmtId="4" fontId="15" fillId="13" borderId="2" xfId="0" applyNumberFormat="1" applyFont="1" applyFill="1" applyBorder="1" applyAlignment="1" applyProtection="1">
      <alignment horizontal="center"/>
      <protection locked="0"/>
    </xf>
    <xf numFmtId="4" fontId="15" fillId="13" borderId="1" xfId="0" applyNumberFormat="1" applyFont="1" applyFill="1" applyBorder="1" applyAlignment="1" applyProtection="1">
      <alignment horizontal="center" wrapText="1"/>
      <protection locked="0"/>
    </xf>
    <xf numFmtId="4" fontId="15" fillId="13" borderId="1" xfId="0" applyNumberFormat="1" applyFont="1" applyFill="1" applyBorder="1" applyAlignment="1" applyProtection="1">
      <alignment horizontal="center"/>
      <protection locked="0"/>
    </xf>
    <xf numFmtId="3" fontId="15" fillId="13" borderId="1" xfId="0" applyNumberFormat="1" applyFont="1" applyFill="1" applyBorder="1" applyAlignment="1" applyProtection="1">
      <alignment horizontal="center"/>
      <protection locked="0"/>
    </xf>
    <xf numFmtId="6" fontId="25" fillId="13" borderId="1" xfId="0" applyNumberFormat="1" applyFont="1" applyFill="1" applyBorder="1" applyAlignment="1" applyProtection="1">
      <alignment horizontal="left"/>
      <protection locked="0"/>
    </xf>
    <xf numFmtId="164" fontId="25" fillId="13" borderId="1" xfId="0" applyNumberFormat="1" applyFont="1" applyFill="1" applyBorder="1" applyAlignment="1" applyProtection="1">
      <alignment horizontal="center"/>
      <protection locked="0"/>
    </xf>
    <xf numFmtId="4" fontId="25" fillId="13" borderId="1" xfId="0" applyNumberFormat="1" applyFont="1" applyFill="1" applyBorder="1" applyAlignment="1" applyProtection="1">
      <alignment horizontal="center"/>
      <protection locked="0"/>
    </xf>
    <xf numFmtId="0" fontId="25" fillId="13" borderId="1" xfId="0" applyFont="1" applyFill="1" applyBorder="1" applyAlignment="1" applyProtection="1">
      <alignment horizontal="center" wrapText="1"/>
      <protection locked="0"/>
    </xf>
    <xf numFmtId="6" fontId="0" fillId="13" borderId="1" xfId="0" applyNumberFormat="1" applyFill="1" applyBorder="1" applyAlignment="1" applyProtection="1">
      <alignment horizontal="center"/>
      <protection locked="0"/>
    </xf>
    <xf numFmtId="0" fontId="0" fillId="13" borderId="0" xfId="0" applyFill="1" applyAlignment="1" applyProtection="1">
      <alignment horizontal="left"/>
      <protection locked="0"/>
    </xf>
    <xf numFmtId="0" fontId="6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3" fillId="0" borderId="0" xfId="0" applyFont="1"/>
    <xf numFmtId="0" fontId="52" fillId="0" borderId="0" xfId="0" applyFont="1"/>
    <xf numFmtId="0" fontId="37" fillId="0" borderId="0" xfId="0" applyFont="1"/>
    <xf numFmtId="0" fontId="3" fillId="0" borderId="0" xfId="0" applyFont="1" applyAlignment="1">
      <alignment horizontal="left"/>
    </xf>
    <xf numFmtId="4" fontId="41" fillId="3" borderId="1" xfId="0" applyNumberFormat="1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left"/>
      <protection locked="0"/>
    </xf>
    <xf numFmtId="0" fontId="15" fillId="3" borderId="3" xfId="0" applyFont="1" applyFill="1" applyBorder="1" applyAlignment="1" applyProtection="1">
      <alignment horizontal="left"/>
      <protection locked="0"/>
    </xf>
    <xf numFmtId="0" fontId="15" fillId="3" borderId="14" xfId="0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center" vertical="center"/>
    </xf>
    <xf numFmtId="8" fontId="25" fillId="14" borderId="1" xfId="0" applyNumberFormat="1" applyFont="1" applyFill="1" applyBorder="1" applyAlignment="1" applyProtection="1">
      <alignment horizontal="left"/>
      <protection locked="0"/>
    </xf>
    <xf numFmtId="10" fontId="25" fillId="14" borderId="1" xfId="0" applyNumberFormat="1" applyFont="1" applyFill="1" applyBorder="1" applyAlignment="1" applyProtection="1">
      <alignment horizontal="left"/>
      <protection locked="0"/>
    </xf>
    <xf numFmtId="7" fontId="0" fillId="14" borderId="2" xfId="0" applyNumberFormat="1" applyFill="1" applyBorder="1" applyAlignment="1" applyProtection="1">
      <alignment horizontal="center"/>
      <protection locked="0"/>
    </xf>
    <xf numFmtId="7" fontId="0" fillId="14" borderId="1" xfId="0" applyNumberFormat="1" applyFill="1" applyBorder="1" applyAlignment="1" applyProtection="1">
      <alignment horizontal="center"/>
      <protection locked="0"/>
    </xf>
    <xf numFmtId="0" fontId="38" fillId="0" borderId="0" xfId="0" applyFont="1" applyAlignment="1">
      <alignment horizontal="left" wrapText="1"/>
    </xf>
    <xf numFmtId="0" fontId="38" fillId="0" borderId="0" xfId="0" applyFont="1"/>
    <xf numFmtId="8" fontId="33" fillId="0" borderId="0" xfId="0" applyNumberFormat="1" applyFont="1" applyAlignment="1">
      <alignment horizontal="left"/>
    </xf>
    <xf numFmtId="8" fontId="35" fillId="0" borderId="0" xfId="0" applyNumberFormat="1" applyFont="1" applyAlignment="1">
      <alignment horizontal="left"/>
    </xf>
    <xf numFmtId="0" fontId="34" fillId="0" borderId="0" xfId="0" quotePrefix="1" applyFont="1" applyAlignment="1">
      <alignment horizontal="left"/>
    </xf>
    <xf numFmtId="0" fontId="33" fillId="0" borderId="0" xfId="0" quotePrefix="1" applyFont="1" applyAlignment="1">
      <alignment horizontal="left"/>
    </xf>
    <xf numFmtId="0" fontId="53" fillId="0" borderId="0" xfId="0" applyFont="1" applyAlignment="1">
      <alignment vertical="top"/>
    </xf>
    <xf numFmtId="0" fontId="3" fillId="0" borderId="29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14" borderId="3" xfId="0" applyFont="1" applyFill="1" applyBorder="1"/>
    <xf numFmtId="0" fontId="3" fillId="14" borderId="4" xfId="0" applyFont="1" applyFill="1" applyBorder="1"/>
    <xf numFmtId="0" fontId="54" fillId="0" borderId="0" xfId="0" applyFont="1" applyAlignment="1">
      <alignment horizontal="left"/>
    </xf>
    <xf numFmtId="0" fontId="3" fillId="0" borderId="36" xfId="0" applyFont="1" applyBorder="1"/>
    <xf numFmtId="0" fontId="13" fillId="3" borderId="0" xfId="0" applyFont="1" applyFill="1" applyAlignment="1">
      <alignment vertical="center"/>
    </xf>
    <xf numFmtId="0" fontId="1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56" fillId="0" borderId="0" xfId="0" applyFont="1" applyAlignment="1">
      <alignment vertical="center"/>
    </xf>
    <xf numFmtId="0" fontId="5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wrapText="1"/>
    </xf>
    <xf numFmtId="8" fontId="0" fillId="0" borderId="0" xfId="0" applyNumberFormat="1" applyAlignment="1">
      <alignment horizontal="left"/>
    </xf>
    <xf numFmtId="8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vertical="center" wrapText="1"/>
    </xf>
    <xf numFmtId="0" fontId="57" fillId="0" borderId="0" xfId="0" applyFont="1" applyAlignment="1">
      <alignment horizontal="left" vertical="center"/>
    </xf>
    <xf numFmtId="0" fontId="61" fillId="0" borderId="0" xfId="0" applyFont="1" applyAlignment="1">
      <alignment horizontal="left"/>
    </xf>
    <xf numFmtId="6" fontId="13" fillId="0" borderId="0" xfId="0" applyNumberFormat="1" applyFont="1" applyAlignment="1">
      <alignment horizontal="left" vertical="top"/>
    </xf>
    <xf numFmtId="0" fontId="60" fillId="0" borderId="0" xfId="0" applyFont="1" applyAlignment="1">
      <alignment horizontal="left" vertical="center" readingOrder="1"/>
    </xf>
    <xf numFmtId="0" fontId="60" fillId="0" borderId="0" xfId="1" applyFont="1" applyAlignment="1">
      <alignment horizontal="left" vertical="top"/>
    </xf>
    <xf numFmtId="6" fontId="57" fillId="0" borderId="0" xfId="0" applyNumberFormat="1" applyFont="1" applyAlignment="1">
      <alignment horizontal="left" vertical="top"/>
    </xf>
    <xf numFmtId="0" fontId="57" fillId="0" borderId="0" xfId="0" applyFont="1" applyAlignment="1">
      <alignment horizontal="left"/>
    </xf>
    <xf numFmtId="0" fontId="60" fillId="0" borderId="0" xfId="1" applyFont="1" applyAlignment="1">
      <alignment horizontal="left" vertical="center"/>
    </xf>
    <xf numFmtId="0" fontId="60" fillId="0" borderId="0" xfId="1" applyFont="1" applyAlignment="1">
      <alignment horizontal="left"/>
    </xf>
    <xf numFmtId="0" fontId="58" fillId="0" borderId="0" xfId="0" applyFont="1"/>
    <xf numFmtId="0" fontId="15" fillId="0" borderId="0" xfId="0" applyFont="1"/>
    <xf numFmtId="0" fontId="61" fillId="0" borderId="1" xfId="0" applyFont="1" applyBorder="1"/>
    <xf numFmtId="10" fontId="61" fillId="0" borderId="1" xfId="0" applyNumberFormat="1" applyFont="1" applyBorder="1"/>
    <xf numFmtId="0" fontId="4" fillId="0" borderId="0" xfId="0" applyFont="1"/>
    <xf numFmtId="0" fontId="56" fillId="0" borderId="0" xfId="0" applyFont="1"/>
    <xf numFmtId="0" fontId="57" fillId="0" borderId="0" xfId="0" applyFont="1"/>
    <xf numFmtId="0" fontId="15" fillId="0" borderId="0" xfId="0" applyFont="1" applyAlignment="1">
      <alignment vertical="center"/>
    </xf>
    <xf numFmtId="8" fontId="0" fillId="0" borderId="0" xfId="0" applyNumberFormat="1"/>
    <xf numFmtId="8" fontId="0" fillId="0" borderId="0" xfId="0" quotePrefix="1" applyNumberFormat="1"/>
    <xf numFmtId="0" fontId="34" fillId="0" borderId="0" xfId="0" quotePrefix="1" applyFont="1"/>
    <xf numFmtId="0" fontId="0" fillId="0" borderId="0" xfId="0" quotePrefix="1"/>
    <xf numFmtId="8" fontId="35" fillId="0" borderId="0" xfId="0" applyNumberFormat="1" applyFont="1"/>
    <xf numFmtId="0" fontId="33" fillId="0" borderId="0" xfId="0" quotePrefix="1" applyFont="1"/>
    <xf numFmtId="0" fontId="61" fillId="3" borderId="1" xfId="0" applyFont="1" applyFill="1" applyBorder="1"/>
    <xf numFmtId="10" fontId="61" fillId="3" borderId="1" xfId="0" applyNumberFormat="1" applyFont="1" applyFill="1" applyBorder="1"/>
    <xf numFmtId="10" fontId="57" fillId="0" borderId="0" xfId="0" applyNumberFormat="1" applyFont="1"/>
    <xf numFmtId="0" fontId="59" fillId="0" borderId="0" xfId="1" applyFont="1" applyAlignment="1">
      <alignment horizontal="left" wrapText="1"/>
    </xf>
    <xf numFmtId="0" fontId="59" fillId="0" borderId="0" xfId="1" applyFont="1" applyAlignment="1">
      <alignment horizontal="left" vertical="center" wrapText="1"/>
    </xf>
    <xf numFmtId="0" fontId="59" fillId="0" borderId="0" xfId="1" applyFont="1" applyAlignment="1" applyProtection="1">
      <alignment horizontal="left" vertical="center"/>
    </xf>
    <xf numFmtId="0" fontId="60" fillId="0" borderId="0" xfId="1" applyFont="1" applyAlignment="1" applyProtection="1">
      <alignment horizontal="left" vertical="center"/>
    </xf>
    <xf numFmtId="0" fontId="59" fillId="0" borderId="0" xfId="0" applyFont="1" applyAlignment="1">
      <alignment horizontal="left" vertical="center" readingOrder="1"/>
    </xf>
    <xf numFmtId="0" fontId="62" fillId="0" borderId="0" xfId="0" applyFont="1" applyAlignment="1">
      <alignment horizontal="left" vertical="center" readingOrder="1"/>
    </xf>
    <xf numFmtId="0" fontId="59" fillId="0" borderId="0" xfId="1" applyFont="1" applyAlignment="1">
      <alignment horizontal="left" vertical="center" readingOrder="1"/>
    </xf>
    <xf numFmtId="0" fontId="59" fillId="0" borderId="0" xfId="1" applyFont="1" applyAlignment="1">
      <alignment horizontal="left" vertical="top"/>
    </xf>
    <xf numFmtId="0" fontId="59" fillId="0" borderId="0" xfId="1" applyFont="1" applyAlignment="1" applyProtection="1">
      <alignment horizontal="left" wrapText="1"/>
    </xf>
    <xf numFmtId="6" fontId="0" fillId="0" borderId="0" xfId="0" applyNumberFormat="1"/>
    <xf numFmtId="0" fontId="33" fillId="0" borderId="0" xfId="0" applyFont="1"/>
    <xf numFmtId="0" fontId="40" fillId="0" borderId="0" xfId="0" applyFont="1" applyAlignment="1">
      <alignment horizontal="left"/>
    </xf>
    <xf numFmtId="0" fontId="37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0" fontId="23" fillId="6" borderId="3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5" fillId="0" borderId="1" xfId="0" applyFont="1" applyBorder="1" applyAlignment="1">
      <alignment horizontal="left"/>
    </xf>
    <xf numFmtId="0" fontId="25" fillId="2" borderId="0" xfId="0" applyFont="1" applyFill="1"/>
    <xf numFmtId="0" fontId="25" fillId="0" borderId="0" xfId="0" applyFont="1"/>
    <xf numFmtId="0" fontId="26" fillId="0" borderId="0" xfId="0" applyFont="1" applyAlignment="1">
      <alignment wrapText="1"/>
    </xf>
    <xf numFmtId="8" fontId="26" fillId="0" borderId="1" xfId="0" applyNumberFormat="1" applyFont="1" applyBorder="1" applyAlignment="1">
      <alignment horizontal="center"/>
    </xf>
    <xf numFmtId="8" fontId="26" fillId="0" borderId="1" xfId="0" applyNumberFormat="1" applyFont="1" applyBorder="1" applyAlignment="1">
      <alignment horizontal="center" wrapText="1"/>
    </xf>
    <xf numFmtId="4" fontId="24" fillId="0" borderId="1" xfId="0" applyNumberFormat="1" applyFont="1" applyBorder="1" applyAlignment="1">
      <alignment horizontal="center"/>
    </xf>
    <xf numFmtId="2" fontId="26" fillId="0" borderId="0" xfId="0" applyNumberFormat="1" applyFont="1" applyAlignment="1">
      <alignment horizontal="left"/>
    </xf>
    <xf numFmtId="0" fontId="24" fillId="0" borderId="0" xfId="0" applyFont="1"/>
    <xf numFmtId="6" fontId="21" fillId="0" borderId="12" xfId="0" applyNumberFormat="1" applyFont="1" applyBorder="1" applyAlignment="1">
      <alignment horizontal="center"/>
    </xf>
    <xf numFmtId="6" fontId="21" fillId="0" borderId="13" xfId="0" applyNumberFormat="1" applyFont="1" applyBorder="1" applyAlignment="1">
      <alignment horizontal="center"/>
    </xf>
    <xf numFmtId="2" fontId="25" fillId="0" borderId="0" xfId="0" applyNumberFormat="1" applyFont="1"/>
    <xf numFmtId="2" fontId="24" fillId="0" borderId="0" xfId="0" applyNumberFormat="1" applyFont="1"/>
    <xf numFmtId="2" fontId="21" fillId="0" borderId="0" xfId="0" applyNumberFormat="1" applyFont="1" applyAlignment="1">
      <alignment horizontal="center"/>
    </xf>
    <xf numFmtId="40" fontId="21" fillId="0" borderId="8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6" fontId="21" fillId="0" borderId="15" xfId="0" applyNumberFormat="1" applyFont="1" applyBorder="1" applyAlignment="1">
      <alignment horizontal="center"/>
    </xf>
    <xf numFmtId="39" fontId="21" fillId="0" borderId="0" xfId="0" applyNumberFormat="1" applyFont="1" applyAlignment="1">
      <alignment horizontal="center"/>
    </xf>
    <xf numFmtId="2" fontId="21" fillId="0" borderId="8" xfId="0" applyNumberFormat="1" applyFont="1" applyBorder="1" applyAlignment="1">
      <alignment horizontal="center"/>
    </xf>
    <xf numFmtId="5" fontId="21" fillId="0" borderId="0" xfId="0" applyNumberFormat="1" applyFont="1" applyAlignment="1">
      <alignment horizontal="center"/>
    </xf>
    <xf numFmtId="7" fontId="40" fillId="0" borderId="0" xfId="0" applyNumberFormat="1" applyFont="1" applyAlignment="1">
      <alignment horizontal="left"/>
    </xf>
    <xf numFmtId="6" fontId="40" fillId="0" borderId="0" xfId="0" applyNumberFormat="1" applyFont="1" applyAlignment="1">
      <alignment horizontal="center"/>
    </xf>
    <xf numFmtId="0" fontId="40" fillId="0" borderId="0" xfId="0" applyFont="1"/>
    <xf numFmtId="6" fontId="32" fillId="0" borderId="0" xfId="0" applyNumberFormat="1" applyFont="1" applyAlignment="1">
      <alignment horizontal="center"/>
    </xf>
    <xf numFmtId="0" fontId="21" fillId="0" borderId="0" xfId="0" applyFont="1" applyAlignment="1">
      <alignment wrapText="1"/>
    </xf>
    <xf numFmtId="10" fontId="20" fillId="0" borderId="0" xfId="0" applyNumberFormat="1" applyFont="1" applyAlignment="1">
      <alignment horizontal="left"/>
    </xf>
    <xf numFmtId="0" fontId="43" fillId="0" borderId="0" xfId="0" applyFont="1" applyAlignment="1">
      <alignment wrapText="1"/>
    </xf>
    <xf numFmtId="0" fontId="26" fillId="0" borderId="0" xfId="0" applyFont="1"/>
    <xf numFmtId="6" fontId="26" fillId="0" borderId="0" xfId="0" applyNumberFormat="1" applyFont="1" applyAlignment="1">
      <alignment horizontal="left"/>
    </xf>
    <xf numFmtId="0" fontId="44" fillId="0" borderId="0" xfId="0" applyFont="1" applyAlignment="1">
      <alignment wrapText="1"/>
    </xf>
    <xf numFmtId="0" fontId="19" fillId="0" borderId="1" xfId="0" applyFont="1" applyBorder="1"/>
    <xf numFmtId="40" fontId="26" fillId="0" borderId="1" xfId="0" applyNumberFormat="1" applyFont="1" applyBorder="1" applyAlignment="1">
      <alignment horizontal="center"/>
    </xf>
    <xf numFmtId="6" fontId="26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6" fontId="20" fillId="0" borderId="0" xfId="0" applyNumberFormat="1" applyFont="1"/>
    <xf numFmtId="4" fontId="20" fillId="0" borderId="0" xfId="0" applyNumberFormat="1" applyFont="1"/>
    <xf numFmtId="8" fontId="20" fillId="0" borderId="0" xfId="0" applyNumberFormat="1" applyFont="1"/>
    <xf numFmtId="2" fontId="26" fillId="0" borderId="1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0" fontId="26" fillId="0" borderId="1" xfId="0" applyFont="1" applyBorder="1"/>
    <xf numFmtId="4" fontId="26" fillId="0" borderId="1" xfId="0" applyNumberFormat="1" applyFont="1" applyBorder="1" applyAlignment="1">
      <alignment horizontal="center"/>
    </xf>
    <xf numFmtId="5" fontId="26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left"/>
    </xf>
    <xf numFmtId="10" fontId="24" fillId="0" borderId="0" xfId="0" applyNumberFormat="1" applyFont="1" applyAlignment="1">
      <alignment horizontal="left"/>
    </xf>
    <xf numFmtId="0" fontId="26" fillId="0" borderId="1" xfId="0" applyFont="1" applyBorder="1" applyAlignment="1">
      <alignment horizontal="left"/>
    </xf>
    <xf numFmtId="7" fontId="26" fillId="0" borderId="1" xfId="0" applyNumberFormat="1" applyFont="1" applyBorder="1" applyAlignment="1">
      <alignment horizontal="center"/>
    </xf>
    <xf numFmtId="8" fontId="20" fillId="0" borderId="0" xfId="0" applyNumberFormat="1" applyFont="1" applyAlignment="1">
      <alignment horizontal="center"/>
    </xf>
    <xf numFmtId="8" fontId="21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165" fontId="26" fillId="0" borderId="1" xfId="0" applyNumberFormat="1" applyFont="1" applyBorder="1" applyAlignment="1">
      <alignment horizontal="center" wrapText="1"/>
    </xf>
    <xf numFmtId="6" fontId="26" fillId="6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 wrapText="1"/>
    </xf>
    <xf numFmtId="4" fontId="26" fillId="2" borderId="1" xfId="0" applyNumberFormat="1" applyFont="1" applyFill="1" applyBorder="1" applyAlignment="1">
      <alignment horizontal="center" wrapText="1"/>
    </xf>
    <xf numFmtId="6" fontId="26" fillId="0" borderId="1" xfId="0" applyNumberFormat="1" applyFont="1" applyBorder="1" applyAlignment="1">
      <alignment horizontal="center" wrapText="1"/>
    </xf>
    <xf numFmtId="6" fontId="26" fillId="2" borderId="1" xfId="0" applyNumberFormat="1" applyFont="1" applyFill="1" applyBorder="1" applyAlignment="1">
      <alignment horizontal="center" wrapText="1"/>
    </xf>
    <xf numFmtId="7" fontId="26" fillId="2" borderId="1" xfId="0" applyNumberFormat="1" applyFont="1" applyFill="1" applyBorder="1" applyAlignment="1">
      <alignment horizontal="center" wrapText="1"/>
    </xf>
    <xf numFmtId="7" fontId="25" fillId="0" borderId="0" xfId="0" applyNumberFormat="1" applyFont="1"/>
    <xf numFmtId="0" fontId="18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center"/>
    </xf>
    <xf numFmtId="3" fontId="37" fillId="0" borderId="16" xfId="0" applyNumberFormat="1" applyFont="1" applyBorder="1" applyAlignment="1">
      <alignment vertical="top" wrapText="1"/>
    </xf>
    <xf numFmtId="3" fontId="37" fillId="0" borderId="17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7" fontId="15" fillId="0" borderId="2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6" fontId="15" fillId="0" borderId="2" xfId="0" applyNumberFormat="1" applyFont="1" applyBorder="1" applyAlignment="1">
      <alignment horizontal="center"/>
    </xf>
    <xf numFmtId="6" fontId="15" fillId="0" borderId="1" xfId="0" applyNumberFormat="1" applyFont="1" applyBorder="1" applyAlignment="1">
      <alignment horizontal="center" wrapText="1"/>
    </xf>
    <xf numFmtId="6" fontId="15" fillId="0" borderId="2" xfId="0" applyNumberFormat="1" applyFont="1" applyBorder="1" applyAlignment="1">
      <alignment horizontal="center" wrapText="1"/>
    </xf>
    <xf numFmtId="8" fontId="15" fillId="0" borderId="2" xfId="0" applyNumberFormat="1" applyFont="1" applyBorder="1" applyAlignment="1">
      <alignment horizontal="center" wrapText="1"/>
    </xf>
    <xf numFmtId="6" fontId="15" fillId="0" borderId="1" xfId="0" applyNumberFormat="1" applyFont="1" applyBorder="1" applyAlignment="1">
      <alignment horizontal="center"/>
    </xf>
    <xf numFmtId="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6" fillId="0" borderId="0" xfId="0" applyFont="1" applyAlignment="1">
      <alignment vertical="center"/>
    </xf>
    <xf numFmtId="0" fontId="45" fillId="0" borderId="0" xfId="0" applyFont="1" applyAlignment="1">
      <alignment horizontal="left"/>
    </xf>
    <xf numFmtId="0" fontId="32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top"/>
    </xf>
    <xf numFmtId="0" fontId="14" fillId="0" borderId="0" xfId="0" applyFont="1"/>
    <xf numFmtId="0" fontId="47" fillId="0" borderId="0" xfId="0" applyFont="1" applyAlignment="1">
      <alignment vertical="top" wrapText="1"/>
    </xf>
    <xf numFmtId="0" fontId="48" fillId="0" borderId="0" xfId="0" applyFont="1" applyAlignment="1">
      <alignment horizontal="center"/>
    </xf>
    <xf numFmtId="0" fontId="40" fillId="0" borderId="0" xfId="0" applyFont="1" applyAlignment="1">
      <alignment horizontal="right" vertical="top"/>
    </xf>
    <xf numFmtId="0" fontId="32" fillId="0" borderId="0" xfId="0" applyFont="1" applyAlignment="1">
      <alignment vertical="top"/>
    </xf>
    <xf numFmtId="0" fontId="49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6" fontId="6" fillId="0" borderId="0" xfId="0" applyNumberFormat="1" applyFont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6" fontId="6" fillId="4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/>
    <xf numFmtId="5" fontId="0" fillId="0" borderId="1" xfId="0" applyNumberFormat="1" applyBorder="1" applyAlignment="1">
      <alignment horizontal="center"/>
    </xf>
    <xf numFmtId="7" fontId="0" fillId="0" borderId="10" xfId="0" applyNumberFormat="1" applyBorder="1" applyAlignment="1">
      <alignment horizontal="center"/>
    </xf>
    <xf numFmtId="0" fontId="40" fillId="0" borderId="0" xfId="0" applyFont="1" applyAlignment="1">
      <alignment horizontal="left" vertical="top"/>
    </xf>
    <xf numFmtId="0" fontId="25" fillId="13" borderId="9" xfId="0" applyFont="1" applyFill="1" applyBorder="1" applyAlignment="1" applyProtection="1">
      <alignment horizontal="center" vertical="top" wrapText="1"/>
      <protection locked="0"/>
    </xf>
    <xf numFmtId="0" fontId="25" fillId="13" borderId="2" xfId="0" applyFont="1" applyFill="1" applyBorder="1" applyAlignment="1" applyProtection="1">
      <alignment horizontal="center" vertical="top" wrapText="1"/>
      <protection locked="0"/>
    </xf>
    <xf numFmtId="0" fontId="10" fillId="12" borderId="17" xfId="0" applyFont="1" applyFill="1" applyBorder="1" applyAlignment="1">
      <alignment horizontal="center" vertical="top" wrapText="1"/>
    </xf>
    <xf numFmtId="4" fontId="25" fillId="0" borderId="9" xfId="0" applyNumberFormat="1" applyFont="1" applyBorder="1" applyAlignment="1">
      <alignment horizontal="center"/>
    </xf>
    <xf numFmtId="4" fontId="24" fillId="0" borderId="9" xfId="0" applyNumberFormat="1" applyFont="1" applyBorder="1" applyAlignment="1">
      <alignment horizontal="center"/>
    </xf>
    <xf numFmtId="6" fontId="21" fillId="0" borderId="0" xfId="0" applyNumberFormat="1" applyFont="1" applyAlignment="1">
      <alignment horizontal="center"/>
    </xf>
    <xf numFmtId="6" fontId="21" fillId="0" borderId="8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 wrapText="1"/>
    </xf>
    <xf numFmtId="3" fontId="24" fillId="16" borderId="1" xfId="0" applyNumberFormat="1" applyFont="1" applyFill="1" applyBorder="1" applyAlignment="1">
      <alignment horizontal="center"/>
    </xf>
    <xf numFmtId="0" fontId="51" fillId="0" borderId="0" xfId="0" applyFont="1"/>
    <xf numFmtId="3" fontId="10" fillId="12" borderId="18" xfId="0" applyNumberFormat="1" applyFont="1" applyFill="1" applyBorder="1" applyAlignment="1">
      <alignment horizontal="center" vertical="center" wrapText="1"/>
    </xf>
    <xf numFmtId="4" fontId="10" fillId="12" borderId="18" xfId="0" applyNumberFormat="1" applyFont="1" applyFill="1" applyBorder="1" applyAlignment="1">
      <alignment horizontal="center" vertical="center" wrapText="1"/>
    </xf>
    <xf numFmtId="6" fontId="10" fillId="12" borderId="18" xfId="0" applyNumberFormat="1" applyFont="1" applyFill="1" applyBorder="1" applyAlignment="1">
      <alignment horizontal="center" vertical="center" wrapText="1"/>
    </xf>
    <xf numFmtId="6" fontId="10" fillId="12" borderId="17" xfId="0" applyNumberFormat="1" applyFont="1" applyFill="1" applyBorder="1" applyAlignment="1">
      <alignment horizontal="center" vertical="center" wrapText="1"/>
    </xf>
    <xf numFmtId="6" fontId="37" fillId="0" borderId="17" xfId="0" applyNumberFormat="1" applyFont="1" applyBorder="1" applyAlignment="1">
      <alignment horizontal="center" vertical="center" wrapText="1"/>
    </xf>
    <xf numFmtId="8" fontId="10" fillId="12" borderId="1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0" fillId="13" borderId="2" xfId="0" applyNumberFormat="1" applyFill="1" applyBorder="1" applyAlignment="1" applyProtection="1">
      <alignment horizontal="center"/>
      <protection locked="0"/>
    </xf>
    <xf numFmtId="3" fontId="0" fillId="13" borderId="1" xfId="0" applyNumberFormat="1" applyFill="1" applyBorder="1" applyAlignment="1" applyProtection="1">
      <alignment horizontal="center"/>
      <protection locked="0"/>
    </xf>
    <xf numFmtId="7" fontId="10" fillId="12" borderId="17" xfId="0" applyNumberFormat="1" applyFont="1" applyFill="1" applyBorder="1" applyAlignment="1">
      <alignment horizontal="center" vertical="center"/>
    </xf>
    <xf numFmtId="4" fontId="10" fillId="12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9" fillId="0" borderId="0" xfId="0" applyFont="1" applyAlignment="1">
      <alignment horizontal="center"/>
    </xf>
    <xf numFmtId="7" fontId="3" fillId="0" borderId="0" xfId="0" applyNumberFormat="1" applyFont="1" applyAlignment="1">
      <alignment horizontal="center" vertical="center"/>
    </xf>
    <xf numFmtId="7" fontId="15" fillId="0" borderId="0" xfId="0" applyNumberFormat="1" applyFont="1" applyAlignment="1">
      <alignment horizontal="left"/>
    </xf>
    <xf numFmtId="0" fontId="39" fillId="0" borderId="0" xfId="0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10" fontId="50" fillId="0" borderId="0" xfId="0" applyNumberFormat="1" applyFont="1" applyAlignment="1">
      <alignment horizontal="center" vertical="top"/>
    </xf>
    <xf numFmtId="0" fontId="50" fillId="0" borderId="0" xfId="0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0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0" fontId="6" fillId="0" borderId="0" xfId="0" applyNumberFormat="1" applyFont="1" applyAlignment="1">
      <alignment horizontal="center" vertical="top" wrapText="1"/>
    </xf>
    <xf numFmtId="10" fontId="11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7" fontId="10" fillId="0" borderId="0" xfId="0" applyNumberFormat="1" applyFont="1" applyAlignment="1">
      <alignment horizontal="center" vertical="top" wrapText="1"/>
    </xf>
    <xf numFmtId="10" fontId="10" fillId="0" borderId="0" xfId="0" applyNumberFormat="1" applyFont="1" applyAlignment="1">
      <alignment horizontal="center" vertical="center" wrapText="1"/>
    </xf>
    <xf numFmtId="6" fontId="19" fillId="0" borderId="22" xfId="0" applyNumberFormat="1" applyFont="1" applyBorder="1" applyAlignment="1">
      <alignment horizontal="left"/>
    </xf>
    <xf numFmtId="6" fontId="19" fillId="0" borderId="7" xfId="0" applyNumberFormat="1" applyFont="1" applyBorder="1" applyAlignment="1">
      <alignment horizontal="left" wrapText="1"/>
    </xf>
    <xf numFmtId="6" fontId="19" fillId="0" borderId="22" xfId="0" applyNumberFormat="1" applyFont="1" applyBorder="1" applyAlignment="1">
      <alignment horizontal="center" wrapText="1"/>
    </xf>
    <xf numFmtId="6" fontId="19" fillId="0" borderId="7" xfId="0" applyNumberFormat="1" applyFont="1" applyBorder="1" applyAlignment="1">
      <alignment horizontal="center" wrapText="1"/>
    </xf>
    <xf numFmtId="6" fontId="17" fillId="0" borderId="7" xfId="0" applyNumberFormat="1" applyFont="1" applyBorder="1" applyAlignment="1">
      <alignment horizontal="center" wrapText="1"/>
    </xf>
    <xf numFmtId="6" fontId="17" fillId="0" borderId="23" xfId="0" applyNumberFormat="1" applyFont="1" applyBorder="1" applyAlignment="1">
      <alignment horizontal="center" wrapText="1"/>
    </xf>
    <xf numFmtId="0" fontId="10" fillId="7" borderId="10" xfId="0" applyFont="1" applyFill="1" applyBorder="1" applyAlignment="1">
      <alignment vertical="top" wrapText="1"/>
    </xf>
    <xf numFmtId="0" fontId="17" fillId="0" borderId="7" xfId="0" applyFont="1" applyBorder="1" applyAlignment="1">
      <alignment horizontal="left" wrapText="1" indent="1"/>
    </xf>
    <xf numFmtId="0" fontId="17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center" wrapText="1"/>
    </xf>
    <xf numFmtId="6" fontId="17" fillId="0" borderId="25" xfId="0" applyNumberFormat="1" applyFont="1" applyBorder="1" applyAlignment="1">
      <alignment horizontal="center" wrapText="1"/>
    </xf>
    <xf numFmtId="0" fontId="10" fillId="7" borderId="14" xfId="0" applyFont="1" applyFill="1" applyBorder="1" applyAlignment="1">
      <alignment vertical="top" wrapText="1"/>
    </xf>
    <xf numFmtId="6" fontId="10" fillId="0" borderId="10" xfId="0" applyNumberFormat="1" applyFont="1" applyBorder="1" applyAlignment="1">
      <alignment horizontal="center" vertical="center" wrapText="1"/>
    </xf>
    <xf numFmtId="6" fontId="10" fillId="7" borderId="18" xfId="0" applyNumberFormat="1" applyFont="1" applyFill="1" applyBorder="1" applyAlignment="1">
      <alignment horizontal="center" vertical="center" wrapText="1"/>
    </xf>
    <xf numFmtId="7" fontId="10" fillId="7" borderId="18" xfId="0" applyNumberFormat="1" applyFont="1" applyFill="1" applyBorder="1" applyAlignment="1">
      <alignment horizontal="center" vertical="top" wrapText="1"/>
    </xf>
    <xf numFmtId="166" fontId="10" fillId="7" borderId="18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7" fontId="0" fillId="0" borderId="1" xfId="0" applyNumberFormat="1" applyBorder="1" applyAlignment="1">
      <alignment horizontal="center"/>
    </xf>
    <xf numFmtId="7" fontId="0" fillId="0" borderId="7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7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6" fontId="19" fillId="0" borderId="7" xfId="0" applyNumberFormat="1" applyFont="1" applyBorder="1" applyAlignment="1">
      <alignment horizontal="left"/>
    </xf>
    <xf numFmtId="6" fontId="17" fillId="0" borderId="7" xfId="0" applyNumberFormat="1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19" fillId="0" borderId="27" xfId="0" applyFont="1" applyBorder="1" applyAlignment="1">
      <alignment horizontal="left" wrapText="1"/>
    </xf>
    <xf numFmtId="166" fontId="19" fillId="0" borderId="27" xfId="0" applyNumberFormat="1" applyFont="1" applyBorder="1" applyAlignment="1">
      <alignment horizontal="center" wrapText="1"/>
    </xf>
    <xf numFmtId="10" fontId="19" fillId="0" borderId="7" xfId="0" applyNumberFormat="1" applyFont="1" applyBorder="1" applyAlignment="1">
      <alignment horizontal="center" wrapText="1"/>
    </xf>
    <xf numFmtId="9" fontId="17" fillId="0" borderId="7" xfId="0" applyNumberFormat="1" applyFont="1" applyBorder="1" applyAlignment="1">
      <alignment horizontal="center" wrapText="1"/>
    </xf>
    <xf numFmtId="166" fontId="17" fillId="0" borderId="28" xfId="0" applyNumberFormat="1" applyFont="1" applyBorder="1" applyAlignment="1">
      <alignment horizontal="center" wrapText="1"/>
    </xf>
    <xf numFmtId="0" fontId="19" fillId="0" borderId="22" xfId="0" applyFont="1" applyBorder="1" applyAlignment="1">
      <alignment horizontal="left" wrapText="1"/>
    </xf>
    <xf numFmtId="6" fontId="17" fillId="0" borderId="22" xfId="0" applyNumberFormat="1" applyFont="1" applyBorder="1" applyAlignment="1">
      <alignment horizontal="center" wrapText="1"/>
    </xf>
    <xf numFmtId="6" fontId="19" fillId="0" borderId="27" xfId="0" applyNumberFormat="1" applyFont="1" applyBorder="1" applyAlignment="1">
      <alignment horizontal="center" wrapText="1"/>
    </xf>
    <xf numFmtId="6" fontId="19" fillId="0" borderId="28" xfId="0" applyNumberFormat="1" applyFont="1" applyBorder="1" applyAlignment="1">
      <alignment horizontal="center" wrapText="1"/>
    </xf>
    <xf numFmtId="0" fontId="19" fillId="0" borderId="7" xfId="0" applyFont="1" applyBorder="1" applyAlignment="1">
      <alignment wrapText="1"/>
    </xf>
    <xf numFmtId="6" fontId="19" fillId="0" borderId="23" xfId="0" applyNumberFormat="1" applyFont="1" applyBorder="1" applyAlignment="1">
      <alignment horizontal="center" wrapText="1"/>
    </xf>
    <xf numFmtId="9" fontId="19" fillId="0" borderId="7" xfId="0" applyNumberFormat="1" applyFont="1" applyBorder="1" applyAlignment="1">
      <alignment horizontal="center" wrapText="1"/>
    </xf>
    <xf numFmtId="166" fontId="19" fillId="0" borderId="28" xfId="0" applyNumberFormat="1" applyFont="1" applyBorder="1" applyAlignment="1">
      <alignment horizontal="center" wrapText="1"/>
    </xf>
    <xf numFmtId="6" fontId="19" fillId="0" borderId="0" xfId="0" applyNumberFormat="1" applyFont="1" applyAlignment="1">
      <alignment horizontal="left" wrapText="1"/>
    </xf>
    <xf numFmtId="6" fontId="19" fillId="0" borderId="0" xfId="0" applyNumberFormat="1" applyFont="1" applyAlignment="1">
      <alignment horizontal="center" wrapText="1"/>
    </xf>
    <xf numFmtId="6" fontId="19" fillId="0" borderId="0" xfId="0" applyNumberFormat="1" applyFont="1" applyAlignment="1">
      <alignment horizontal="center"/>
    </xf>
    <xf numFmtId="8" fontId="19" fillId="0" borderId="0" xfId="0" applyNumberFormat="1" applyFont="1" applyAlignment="1">
      <alignment horizontal="left" wrapText="1"/>
    </xf>
    <xf numFmtId="6" fontId="13" fillId="0" borderId="0" xfId="0" applyNumberFormat="1" applyFont="1" applyAlignment="1">
      <alignment horizontal="center" wrapText="1"/>
    </xf>
    <xf numFmtId="6" fontId="0" fillId="0" borderId="0" xfId="0" applyNumberFormat="1" applyAlignment="1">
      <alignment horizontal="center"/>
    </xf>
    <xf numFmtId="6" fontId="4" fillId="0" borderId="0" xfId="0" applyNumberFormat="1" applyFont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indent="2"/>
    </xf>
    <xf numFmtId="6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6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6" fontId="4" fillId="0" borderId="0" xfId="0" applyNumberFormat="1" applyFont="1" applyAlignment="1">
      <alignment horizontal="left" wrapText="1"/>
    </xf>
    <xf numFmtId="6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 indent="3"/>
    </xf>
    <xf numFmtId="0" fontId="0" fillId="0" borderId="0" xfId="0" applyAlignment="1">
      <alignment horizontal="center" wrapText="1"/>
    </xf>
    <xf numFmtId="6" fontId="4" fillId="0" borderId="0" xfId="0" applyNumberFormat="1" applyFont="1" applyAlignment="1">
      <alignment horizontal="left"/>
    </xf>
    <xf numFmtId="10" fontId="0" fillId="0" borderId="0" xfId="0" applyNumberFormat="1" applyAlignment="1">
      <alignment horizontal="center" wrapText="1"/>
    </xf>
    <xf numFmtId="10" fontId="4" fillId="0" borderId="0" xfId="0" applyNumberFormat="1" applyFont="1" applyAlignment="1">
      <alignment horizontal="center" wrapText="1"/>
    </xf>
    <xf numFmtId="9" fontId="0" fillId="0" borderId="0" xfId="0" applyNumberFormat="1" applyAlignment="1">
      <alignment horizontal="center" wrapText="1"/>
    </xf>
    <xf numFmtId="0" fontId="4" fillId="0" borderId="0" xfId="0" applyFont="1" applyAlignment="1">
      <alignment wrapText="1"/>
    </xf>
    <xf numFmtId="0" fontId="31" fillId="0" borderId="0" xfId="0" applyFont="1" applyAlignment="1">
      <alignment horizontal="center" vertical="top"/>
    </xf>
    <xf numFmtId="7" fontId="20" fillId="0" borderId="0" xfId="0" applyNumberFormat="1" applyFont="1" applyAlignment="1">
      <alignment horizontal="center"/>
    </xf>
    <xf numFmtId="7" fontId="21" fillId="0" borderId="0" xfId="0" applyNumberFormat="1" applyFont="1" applyAlignment="1">
      <alignment horizontal="center"/>
    </xf>
    <xf numFmtId="7" fontId="18" fillId="0" borderId="0" xfId="0" applyNumberFormat="1" applyFont="1" applyAlignment="1">
      <alignment vertical="center" wrapText="1"/>
    </xf>
    <xf numFmtId="7" fontId="38" fillId="0" borderId="0" xfId="0" applyNumberFormat="1" applyFont="1" applyAlignment="1">
      <alignment horizontal="left"/>
    </xf>
    <xf numFmtId="7" fontId="10" fillId="12" borderId="17" xfId="0" applyNumberFormat="1" applyFont="1" applyFill="1" applyBorder="1" applyAlignment="1">
      <alignment horizontal="center" vertical="top" wrapText="1"/>
    </xf>
    <xf numFmtId="6" fontId="18" fillId="0" borderId="0" xfId="0" applyNumberFormat="1" applyFont="1" applyAlignment="1">
      <alignment vertical="center" wrapText="1"/>
    </xf>
    <xf numFmtId="6" fontId="40" fillId="0" borderId="0" xfId="0" applyNumberFormat="1" applyFont="1" applyAlignment="1">
      <alignment horizontal="left"/>
    </xf>
    <xf numFmtId="6" fontId="38" fillId="0" borderId="0" xfId="0" applyNumberFormat="1" applyFont="1" applyAlignment="1">
      <alignment horizontal="left"/>
    </xf>
    <xf numFmtId="10" fontId="37" fillId="14" borderId="0" xfId="0" applyNumberFormat="1" applyFont="1" applyFill="1" applyAlignment="1" applyProtection="1">
      <alignment horizontal="center" vertical="center"/>
      <protection locked="0"/>
    </xf>
    <xf numFmtId="0" fontId="37" fillId="0" borderId="0" xfId="0" applyFont="1" applyAlignment="1">
      <alignment vertical="top" wrapText="1"/>
    </xf>
    <xf numFmtId="0" fontId="37" fillId="0" borderId="31" xfId="0" applyFont="1" applyBorder="1" applyAlignment="1">
      <alignment horizontal="right" vertical="center"/>
    </xf>
    <xf numFmtId="10" fontId="37" fillId="14" borderId="31" xfId="0" applyNumberFormat="1" applyFont="1" applyFill="1" applyBorder="1" applyAlignment="1" applyProtection="1">
      <alignment horizontal="center" vertical="center"/>
      <protection locked="0"/>
    </xf>
    <xf numFmtId="0" fontId="37" fillId="0" borderId="43" xfId="0" applyFont="1" applyBorder="1" applyAlignment="1">
      <alignment vertical="top"/>
    </xf>
    <xf numFmtId="0" fontId="37" fillId="0" borderId="35" xfId="0" applyFont="1" applyBorder="1" applyAlignment="1">
      <alignment horizontal="center" vertical="top"/>
    </xf>
    <xf numFmtId="0" fontId="38" fillId="0" borderId="35" xfId="0" applyFont="1" applyBorder="1" applyAlignment="1">
      <alignment horizontal="center" vertical="top"/>
    </xf>
    <xf numFmtId="0" fontId="37" fillId="0" borderId="48" xfId="0" applyFont="1" applyBorder="1" applyAlignment="1">
      <alignment horizontal="right"/>
    </xf>
    <xf numFmtId="0" fontId="37" fillId="0" borderId="37" xfId="0" applyFont="1" applyBorder="1" applyAlignment="1">
      <alignment vertical="center"/>
    </xf>
    <xf numFmtId="10" fontId="37" fillId="13" borderId="48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left" vertical="center" indent="32"/>
    </xf>
    <xf numFmtId="7" fontId="20" fillId="0" borderId="0" xfId="0" applyNumberFormat="1" applyFont="1"/>
    <xf numFmtId="7" fontId="24" fillId="0" borderId="0" xfId="0" applyNumberFormat="1" applyFont="1" applyAlignment="1">
      <alignment horizontal="center"/>
    </xf>
    <xf numFmtId="7" fontId="20" fillId="0" borderId="0" xfId="0" applyNumberFormat="1" applyFont="1" applyAlignment="1">
      <alignment vertical="top"/>
    </xf>
    <xf numFmtId="7" fontId="20" fillId="0" borderId="0" xfId="0" applyNumberFormat="1" applyFont="1" applyAlignment="1">
      <alignment vertical="center"/>
    </xf>
    <xf numFmtId="7" fontId="25" fillId="0" borderId="0" xfId="0" applyNumberFormat="1" applyFont="1" applyAlignment="1">
      <alignment vertical="center"/>
    </xf>
    <xf numFmtId="7" fontId="25" fillId="0" borderId="0" xfId="0" applyNumberFormat="1" applyFont="1" applyAlignment="1">
      <alignment horizontal="center" vertical="center"/>
    </xf>
    <xf numFmtId="7" fontId="25" fillId="2" borderId="0" xfId="0" applyNumberFormat="1" applyFont="1" applyFill="1" applyAlignment="1">
      <alignment horizontal="center" vertical="center"/>
    </xf>
    <xf numFmtId="7" fontId="30" fillId="0" borderId="0" xfId="0" applyNumberFormat="1" applyFont="1" applyAlignment="1">
      <alignment vertical="center"/>
    </xf>
    <xf numFmtId="10" fontId="4" fillId="13" borderId="0" xfId="0" applyNumberFormat="1" applyFont="1" applyFill="1" applyAlignment="1" applyProtection="1">
      <alignment horizontal="center"/>
      <protection locked="0"/>
    </xf>
    <xf numFmtId="4" fontId="10" fillId="0" borderId="51" xfId="0" applyNumberFormat="1" applyFont="1" applyBorder="1" applyAlignment="1">
      <alignment horizontal="center" vertical="center"/>
    </xf>
    <xf numFmtId="6" fontId="10" fillId="0" borderId="17" xfId="0" applyNumberFormat="1" applyFont="1" applyBorder="1" applyAlignment="1">
      <alignment horizontal="center" vertical="top" wrapText="1"/>
    </xf>
    <xf numFmtId="6" fontId="10" fillId="0" borderId="17" xfId="0" applyNumberFormat="1" applyFont="1" applyBorder="1" applyAlignment="1">
      <alignment horizontal="center" vertical="center" wrapText="1"/>
    </xf>
    <xf numFmtId="6" fontId="15" fillId="0" borderId="7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 vertical="top" wrapText="1"/>
    </xf>
    <xf numFmtId="3" fontId="10" fillId="0" borderId="17" xfId="0" applyNumberFormat="1" applyFont="1" applyBorder="1" applyAlignment="1">
      <alignment horizontal="center" vertical="top" wrapText="1"/>
    </xf>
    <xf numFmtId="3" fontId="10" fillId="0" borderId="17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 applyProtection="1">
      <alignment horizontal="center"/>
      <protection locked="0"/>
    </xf>
    <xf numFmtId="3" fontId="15" fillId="0" borderId="7" xfId="0" applyNumberFormat="1" applyFont="1" applyBorder="1" applyAlignment="1" applyProtection="1">
      <alignment horizontal="center"/>
      <protection locked="0"/>
    </xf>
    <xf numFmtId="0" fontId="38" fillId="0" borderId="0" xfId="0" applyFont="1" applyAlignment="1">
      <alignment horizontal="left" indent="4"/>
    </xf>
    <xf numFmtId="0" fontId="54" fillId="6" borderId="36" xfId="0" applyFont="1" applyFill="1" applyBorder="1" applyAlignment="1">
      <alignment horizontal="left" vertical="top" wrapText="1"/>
    </xf>
    <xf numFmtId="0" fontId="54" fillId="12" borderId="36" xfId="0" applyFont="1" applyFill="1" applyBorder="1" applyAlignment="1">
      <alignment horizontal="left" vertical="top" wrapText="1"/>
    </xf>
    <xf numFmtId="0" fontId="54" fillId="4" borderId="36" xfId="0" applyFont="1" applyFill="1" applyBorder="1" applyAlignment="1">
      <alignment horizontal="left" vertical="top" wrapText="1"/>
    </xf>
    <xf numFmtId="0" fontId="54" fillId="7" borderId="36" xfId="0" applyFont="1" applyFill="1" applyBorder="1" applyAlignment="1">
      <alignment horizontal="left" vertical="top" wrapText="1"/>
    </xf>
    <xf numFmtId="0" fontId="54" fillId="5" borderId="36" xfId="0" applyFont="1" applyFill="1" applyBorder="1" applyAlignment="1">
      <alignment horizontal="left" vertical="top" wrapText="1"/>
    </xf>
    <xf numFmtId="0" fontId="53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left" vertical="center" indent="41"/>
    </xf>
    <xf numFmtId="0" fontId="10" fillId="5" borderId="36" xfId="0" applyFont="1" applyFill="1" applyBorder="1" applyAlignment="1">
      <alignment horizontal="center" vertical="top"/>
    </xf>
    <xf numFmtId="0" fontId="51" fillId="0" borderId="0" xfId="0" applyFont="1" applyAlignment="1">
      <alignment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3" fillId="13" borderId="3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horizontal="center" wrapText="1"/>
    </xf>
    <xf numFmtId="0" fontId="10" fillId="7" borderId="36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12" borderId="36" xfId="0" applyFont="1" applyFill="1" applyBorder="1" applyAlignment="1">
      <alignment horizontal="center" vertical="top" wrapText="1"/>
    </xf>
    <xf numFmtId="0" fontId="10" fillId="4" borderId="36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16" fillId="13" borderId="0" xfId="0" applyFont="1" applyFill="1" applyAlignment="1" applyProtection="1">
      <alignment horizontal="left"/>
      <protection locked="0"/>
    </xf>
    <xf numFmtId="0" fontId="37" fillId="3" borderId="0" xfId="0" applyFont="1" applyFill="1" applyAlignment="1" applyProtection="1">
      <alignment horizontal="left"/>
      <protection locked="0"/>
    </xf>
    <xf numFmtId="0" fontId="32" fillId="0" borderId="0" xfId="0" applyFont="1" applyAlignment="1">
      <alignment horizontal="left"/>
    </xf>
    <xf numFmtId="0" fontId="32" fillId="0" borderId="49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1" fillId="0" borderId="1" xfId="0" applyFont="1" applyBorder="1" applyAlignment="1">
      <alignment horizontal="center" wrapText="1"/>
    </xf>
    <xf numFmtId="0" fontId="55" fillId="2" borderId="3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/>
    </xf>
    <xf numFmtId="0" fontId="25" fillId="2" borderId="3" xfId="0" applyFont="1" applyFill="1" applyBorder="1" applyAlignment="1">
      <alignment horizontal="left"/>
    </xf>
    <xf numFmtId="0" fontId="25" fillId="2" borderId="4" xfId="0" applyFont="1" applyFill="1" applyBorder="1" applyAlignment="1">
      <alignment horizontal="left"/>
    </xf>
    <xf numFmtId="0" fontId="25" fillId="2" borderId="6" xfId="0" applyFont="1" applyFill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7" fontId="26" fillId="0" borderId="3" xfId="0" applyNumberFormat="1" applyFont="1" applyBorder="1" applyAlignment="1">
      <alignment horizontal="left"/>
    </xf>
    <xf numFmtId="7" fontId="26" fillId="0" borderId="4" xfId="0" applyNumberFormat="1" applyFont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2" fontId="42" fillId="0" borderId="11" xfId="0" applyNumberFormat="1" applyFont="1" applyBorder="1" applyAlignment="1">
      <alignment horizontal="left"/>
    </xf>
    <xf numFmtId="2" fontId="42" fillId="0" borderId="12" xfId="0" applyNumberFormat="1" applyFont="1" applyBorder="1" applyAlignment="1">
      <alignment horizontal="left"/>
    </xf>
    <xf numFmtId="2" fontId="42" fillId="0" borderId="10" xfId="0" applyNumberFormat="1" applyFont="1" applyBorder="1" applyAlignment="1">
      <alignment horizontal="left"/>
    </xf>
    <xf numFmtId="2" fontId="42" fillId="0" borderId="0" xfId="0" applyNumberFormat="1" applyFont="1" applyAlignment="1">
      <alignment horizontal="left"/>
    </xf>
    <xf numFmtId="2" fontId="42" fillId="0" borderId="14" xfId="0" applyNumberFormat="1" applyFont="1" applyBorder="1" applyAlignment="1">
      <alignment horizontal="left"/>
    </xf>
    <xf numFmtId="2" fontId="42" fillId="0" borderId="5" xfId="0" applyNumberFormat="1" applyFont="1" applyBorder="1" applyAlignment="1">
      <alignment horizontal="left"/>
    </xf>
    <xf numFmtId="7" fontId="42" fillId="0" borderId="11" xfId="0" applyNumberFormat="1" applyFont="1" applyBorder="1" applyAlignment="1">
      <alignment horizontal="left"/>
    </xf>
    <xf numFmtId="7" fontId="42" fillId="0" borderId="12" xfId="0" applyNumberFormat="1" applyFont="1" applyBorder="1" applyAlignment="1">
      <alignment horizontal="left"/>
    </xf>
    <xf numFmtId="7" fontId="42" fillId="0" borderId="10" xfId="0" applyNumberFormat="1" applyFont="1" applyBorder="1" applyAlignment="1">
      <alignment horizontal="left"/>
    </xf>
    <xf numFmtId="7" fontId="42" fillId="0" borderId="0" xfId="0" applyNumberFormat="1" applyFont="1" applyAlignment="1">
      <alignment horizontal="left"/>
    </xf>
    <xf numFmtId="7" fontId="42" fillId="0" borderId="14" xfId="0" applyNumberFormat="1" applyFont="1" applyBorder="1" applyAlignment="1">
      <alignment horizontal="left"/>
    </xf>
    <xf numFmtId="7" fontId="42" fillId="0" borderId="5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6" fillId="10" borderId="13" xfId="0" applyFont="1" applyFill="1" applyBorder="1" applyAlignment="1">
      <alignment horizontal="center"/>
    </xf>
    <xf numFmtId="0" fontId="26" fillId="10" borderId="14" xfId="0" applyFont="1" applyFill="1" applyBorder="1" applyAlignment="1">
      <alignment horizontal="center"/>
    </xf>
    <xf numFmtId="0" fontId="26" fillId="10" borderId="15" xfId="0" applyFont="1" applyFill="1" applyBorder="1" applyAlignment="1">
      <alignment horizontal="center"/>
    </xf>
    <xf numFmtId="0" fontId="25" fillId="13" borderId="9" xfId="0" applyFont="1" applyFill="1" applyBorder="1" applyAlignment="1" applyProtection="1">
      <alignment horizontal="center" vertical="top" wrapText="1"/>
      <protection locked="0"/>
    </xf>
    <xf numFmtId="0" fontId="25" fillId="13" borderId="2" xfId="0" applyFont="1" applyFill="1" applyBorder="1" applyAlignment="1" applyProtection="1">
      <alignment horizontal="center" vertical="top" wrapText="1"/>
      <protection locked="0"/>
    </xf>
    <xf numFmtId="0" fontId="31" fillId="6" borderId="0" xfId="0" applyFont="1" applyFill="1" applyAlignment="1">
      <alignment horizontal="center" vertical="center"/>
    </xf>
    <xf numFmtId="0" fontId="24" fillId="15" borderId="10" xfId="0" applyFont="1" applyFill="1" applyBorder="1" applyAlignment="1">
      <alignment horizontal="center" wrapText="1"/>
    </xf>
    <xf numFmtId="0" fontId="24" fillId="15" borderId="14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23" fillId="6" borderId="0" xfId="0" applyFont="1" applyFill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3" fillId="6" borderId="36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/>
    </xf>
    <xf numFmtId="0" fontId="25" fillId="2" borderId="13" xfId="0" applyFont="1" applyFill="1" applyBorder="1" applyAlignment="1">
      <alignment horizontal="left"/>
    </xf>
    <xf numFmtId="0" fontId="25" fillId="2" borderId="14" xfId="0" applyFont="1" applyFill="1" applyBorder="1" applyAlignment="1">
      <alignment horizontal="left"/>
    </xf>
    <xf numFmtId="0" fontId="25" fillId="2" borderId="15" xfId="0" applyFont="1" applyFill="1" applyBorder="1" applyAlignment="1">
      <alignment horizontal="left"/>
    </xf>
    <xf numFmtId="0" fontId="25" fillId="11" borderId="1" xfId="0" applyFont="1" applyFill="1" applyBorder="1" applyAlignment="1" applyProtection="1">
      <alignment horizontal="left" indent="3"/>
      <protection locked="0"/>
    </xf>
    <xf numFmtId="0" fontId="25" fillId="0" borderId="0" xfId="0" applyFont="1" applyAlignment="1">
      <alignment horizontal="left" indent="3"/>
    </xf>
    <xf numFmtId="0" fontId="29" fillId="8" borderId="0" xfId="0" applyFont="1" applyFill="1" applyAlignment="1">
      <alignment horizontal="center" vertical="top"/>
    </xf>
    <xf numFmtId="0" fontId="24" fillId="2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center" vertical="top" wrapText="1"/>
    </xf>
    <xf numFmtId="0" fontId="23" fillId="8" borderId="9" xfId="0" applyFont="1" applyFill="1" applyBorder="1" applyAlignment="1">
      <alignment horizontal="center" vertical="top" wrapText="1"/>
    </xf>
    <xf numFmtId="0" fontId="23" fillId="8" borderId="2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3" fillId="8" borderId="9" xfId="0" applyFont="1" applyFill="1" applyBorder="1" applyAlignment="1">
      <alignment horizontal="center" vertical="top"/>
    </xf>
    <xf numFmtId="0" fontId="23" fillId="8" borderId="2" xfId="0" applyFont="1" applyFill="1" applyBorder="1" applyAlignment="1">
      <alignment horizontal="center" vertical="top"/>
    </xf>
    <xf numFmtId="0" fontId="23" fillId="8" borderId="0" xfId="0" applyFont="1" applyFill="1" applyAlignment="1">
      <alignment horizontal="center" vertical="top"/>
    </xf>
    <xf numFmtId="9" fontId="25" fillId="0" borderId="0" xfId="0" applyNumberFormat="1" applyFont="1" applyAlignment="1">
      <alignment horizontal="left" indent="3"/>
    </xf>
    <xf numFmtId="0" fontId="24" fillId="0" borderId="0" xfId="0" applyFont="1" applyAlignment="1">
      <alignment horizontal="left" vertical="center" indent="3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8" fillId="13" borderId="3" xfId="0" applyFont="1" applyFill="1" applyBorder="1" applyAlignment="1" applyProtection="1">
      <alignment horizontal="left"/>
      <protection locked="0"/>
    </xf>
    <xf numFmtId="0" fontId="8" fillId="13" borderId="4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>
      <alignment horizontal="center" vertical="top" wrapText="1"/>
    </xf>
    <xf numFmtId="6" fontId="6" fillId="4" borderId="11" xfId="0" applyNumberFormat="1" applyFont="1" applyFill="1" applyBorder="1" applyAlignment="1">
      <alignment horizontal="center" vertical="top" wrapText="1"/>
    </xf>
    <xf numFmtId="6" fontId="6" fillId="4" borderId="10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14" borderId="3" xfId="0" applyFont="1" applyFill="1" applyBorder="1" applyAlignment="1" applyProtection="1">
      <alignment horizontal="left"/>
      <protection locked="0"/>
    </xf>
    <xf numFmtId="0" fontId="8" fillId="14" borderId="4" xfId="0" applyFont="1" applyFill="1" applyBorder="1" applyAlignment="1" applyProtection="1">
      <alignment horizontal="left"/>
      <protection locked="0"/>
    </xf>
    <xf numFmtId="0" fontId="31" fillId="4" borderId="0" xfId="0" applyFont="1" applyFill="1" applyAlignment="1">
      <alignment horizontal="center" vertical="top" wrapText="1"/>
    </xf>
    <xf numFmtId="0" fontId="10" fillId="12" borderId="17" xfId="0" applyFont="1" applyFill="1" applyBorder="1" applyAlignment="1">
      <alignment horizontal="center" vertical="top" wrapText="1"/>
    </xf>
    <xf numFmtId="0" fontId="31" fillId="12" borderId="0" xfId="0" applyFont="1" applyFill="1" applyAlignment="1">
      <alignment horizontal="center" vertical="center"/>
    </xf>
    <xf numFmtId="0" fontId="10" fillId="12" borderId="20" xfId="0" applyFont="1" applyFill="1" applyBorder="1" applyAlignment="1">
      <alignment horizontal="center" vertical="top" wrapText="1"/>
    </xf>
    <xf numFmtId="3" fontId="10" fillId="12" borderId="16" xfId="0" applyNumberFormat="1" applyFont="1" applyFill="1" applyBorder="1" applyAlignment="1">
      <alignment horizontal="center" vertical="top" wrapText="1"/>
    </xf>
    <xf numFmtId="3" fontId="10" fillId="12" borderId="17" xfId="0" applyNumberFormat="1" applyFont="1" applyFill="1" applyBorder="1" applyAlignment="1">
      <alignment horizontal="center" vertical="top" wrapText="1"/>
    </xf>
    <xf numFmtId="0" fontId="10" fillId="12" borderId="16" xfId="0" applyFont="1" applyFill="1" applyBorder="1" applyAlignment="1">
      <alignment horizontal="center" vertical="top" wrapText="1"/>
    </xf>
    <xf numFmtId="0" fontId="10" fillId="12" borderId="18" xfId="0" applyFont="1" applyFill="1" applyBorder="1" applyAlignment="1">
      <alignment horizontal="center" vertical="top" wrapText="1"/>
    </xf>
    <xf numFmtId="4" fontId="10" fillId="12" borderId="17" xfId="0" applyNumberFormat="1" applyFont="1" applyFill="1" applyBorder="1" applyAlignment="1">
      <alignment horizontal="center" vertical="top" wrapText="1"/>
    </xf>
    <xf numFmtId="6" fontId="10" fillId="12" borderId="17" xfId="0" applyNumberFormat="1" applyFont="1" applyFill="1" applyBorder="1" applyAlignment="1">
      <alignment horizontal="center" vertical="top" wrapText="1"/>
    </xf>
    <xf numFmtId="4" fontId="10" fillId="12" borderId="32" xfId="0" applyNumberFormat="1" applyFont="1" applyFill="1" applyBorder="1" applyAlignment="1">
      <alignment horizontal="center" vertical="center"/>
    </xf>
    <xf numFmtId="4" fontId="10" fillId="12" borderId="33" xfId="0" applyNumberFormat="1" applyFont="1" applyFill="1" applyBorder="1" applyAlignment="1">
      <alignment horizontal="center" vertical="center"/>
    </xf>
    <xf numFmtId="4" fontId="10" fillId="12" borderId="3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32" fillId="0" borderId="0" xfId="0" applyFont="1" applyAlignment="1">
      <alignment horizontal="center" vertical="center"/>
    </xf>
    <xf numFmtId="6" fontId="15" fillId="13" borderId="3" xfId="0" applyNumberFormat="1" applyFont="1" applyFill="1" applyBorder="1" applyAlignment="1" applyProtection="1">
      <alignment horizontal="center"/>
      <protection locked="0"/>
    </xf>
    <xf numFmtId="6" fontId="15" fillId="13" borderId="0" xfId="0" applyNumberFormat="1" applyFont="1" applyFill="1" applyAlignment="1" applyProtection="1">
      <alignment horizontal="center"/>
      <protection locked="0"/>
    </xf>
    <xf numFmtId="6" fontId="15" fillId="13" borderId="4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center"/>
    </xf>
    <xf numFmtId="0" fontId="10" fillId="7" borderId="9" xfId="0" applyFont="1" applyFill="1" applyBorder="1" applyAlignment="1">
      <alignment horizontal="center" vertical="top" wrapText="1"/>
    </xf>
    <xf numFmtId="0" fontId="10" fillId="7" borderId="7" xfId="0" applyFont="1" applyFill="1" applyBorder="1" applyAlignment="1">
      <alignment horizontal="center" vertical="top" wrapText="1"/>
    </xf>
    <xf numFmtId="7" fontId="10" fillId="7" borderId="16" xfId="0" applyNumberFormat="1" applyFont="1" applyFill="1" applyBorder="1" applyAlignment="1">
      <alignment horizontal="center" vertical="top" wrapText="1"/>
    </xf>
    <xf numFmtId="7" fontId="10" fillId="7" borderId="17" xfId="0" applyNumberFormat="1" applyFont="1" applyFill="1" applyBorder="1" applyAlignment="1">
      <alignment horizontal="center" vertical="top" wrapText="1"/>
    </xf>
    <xf numFmtId="7" fontId="10" fillId="7" borderId="18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31" fillId="7" borderId="0" xfId="0" applyFont="1" applyFill="1" applyAlignment="1">
      <alignment horizontal="center" vertical="top"/>
    </xf>
    <xf numFmtId="0" fontId="10" fillId="7" borderId="32" xfId="0" applyFont="1" applyFill="1" applyBorder="1" applyAlignment="1">
      <alignment horizontal="center" vertical="top" wrapText="1"/>
    </xf>
    <xf numFmtId="0" fontId="10" fillId="7" borderId="34" xfId="0" applyFont="1" applyFill="1" applyBorder="1" applyAlignment="1">
      <alignment horizontal="center" vertical="top" wrapText="1"/>
    </xf>
    <xf numFmtId="0" fontId="10" fillId="7" borderId="33" xfId="0" applyFont="1" applyFill="1" applyBorder="1" applyAlignment="1">
      <alignment horizontal="center" vertical="top" wrapText="1"/>
    </xf>
    <xf numFmtId="0" fontId="19" fillId="0" borderId="21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6" fontId="6" fillId="7" borderId="12" xfId="0" applyNumberFormat="1" applyFont="1" applyFill="1" applyBorder="1" applyAlignment="1">
      <alignment horizontal="center" vertical="top" wrapText="1"/>
    </xf>
    <xf numFmtId="6" fontId="6" fillId="7" borderId="0" xfId="0" applyNumberFormat="1" applyFont="1" applyFill="1" applyAlignment="1">
      <alignment horizontal="center" vertical="top" wrapText="1"/>
    </xf>
    <xf numFmtId="0" fontId="6" fillId="7" borderId="12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0" fontId="10" fillId="7" borderId="2" xfId="0" applyFont="1" applyFill="1" applyBorder="1" applyAlignment="1">
      <alignment horizontal="center" vertical="top" wrapText="1"/>
    </xf>
    <xf numFmtId="10" fontId="10" fillId="7" borderId="16" xfId="0" applyNumberFormat="1" applyFont="1" applyFill="1" applyBorder="1" applyAlignment="1">
      <alignment horizontal="center" vertical="center" wrapText="1"/>
    </xf>
    <xf numFmtId="10" fontId="10" fillId="7" borderId="17" xfId="0" applyNumberFormat="1" applyFont="1" applyFill="1" applyBorder="1" applyAlignment="1">
      <alignment horizontal="center" vertical="center" wrapText="1"/>
    </xf>
    <xf numFmtId="10" fontId="10" fillId="7" borderId="16" xfId="0" applyNumberFormat="1" applyFont="1" applyFill="1" applyBorder="1" applyAlignment="1">
      <alignment horizontal="center" vertical="top" wrapText="1"/>
    </xf>
    <xf numFmtId="10" fontId="10" fillId="7" borderId="17" xfId="0" applyNumberFormat="1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/>
    </xf>
    <xf numFmtId="0" fontId="0" fillId="0" borderId="0" xfId="0" applyAlignment="1">
      <alignment horizontal="left" wrapText="1"/>
    </xf>
    <xf numFmtId="0" fontId="4" fillId="0" borderId="0" xfId="0" applyFont="1"/>
    <xf numFmtId="0" fontId="19" fillId="0" borderId="0" xfId="0" applyFont="1" applyAlignment="1">
      <alignment horizontal="center"/>
    </xf>
    <xf numFmtId="0" fontId="57" fillId="0" borderId="9" xfId="0" applyFont="1" applyBorder="1" applyAlignment="1">
      <alignment horizontal="center" vertical="top" wrapText="1"/>
    </xf>
    <xf numFmtId="0" fontId="57" fillId="0" borderId="7" xfId="0" applyFont="1" applyBorder="1" applyAlignment="1">
      <alignment horizontal="center" vertical="top" wrapText="1"/>
    </xf>
    <xf numFmtId="0" fontId="57" fillId="0" borderId="2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0" xfId="0"/>
    <xf numFmtId="0" fontId="15" fillId="0" borderId="38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59" fillId="0" borderId="0" xfId="1" applyFont="1" applyAlignment="1">
      <alignment horizontal="left" wrapText="1"/>
    </xf>
    <xf numFmtId="0" fontId="59" fillId="0" borderId="0" xfId="1" applyFont="1" applyAlignment="1" applyProtection="1">
      <alignment horizontal="left" wrapText="1"/>
    </xf>
    <xf numFmtId="0" fontId="59" fillId="0" borderId="0" xfId="1" applyFont="1" applyAlignment="1" applyProtection="1">
      <alignment horizontal="left" vertical="center" wrapText="1"/>
    </xf>
    <xf numFmtId="0" fontId="57" fillId="0" borderId="9" xfId="0" applyFont="1" applyBorder="1" applyAlignment="1">
      <alignment horizontal="center" vertical="top"/>
    </xf>
    <xf numFmtId="0" fontId="57" fillId="0" borderId="7" xfId="0" applyFont="1" applyBorder="1" applyAlignment="1">
      <alignment horizontal="center" vertical="top"/>
    </xf>
    <xf numFmtId="0" fontId="57" fillId="0" borderId="2" xfId="0" applyFont="1" applyBorder="1" applyAlignment="1">
      <alignment horizontal="center" vertical="top"/>
    </xf>
    <xf numFmtId="0" fontId="59" fillId="0" borderId="0" xfId="1" applyFont="1" applyAlignment="1">
      <alignment horizontal="left" vertical="center" wrapText="1"/>
    </xf>
    <xf numFmtId="0" fontId="33" fillId="0" borderId="0" xfId="0" applyFont="1" applyAlignment="1">
      <alignment horizontal="left"/>
    </xf>
    <xf numFmtId="6" fontId="0" fillId="0" borderId="0" xfId="0" applyNumberFormat="1" applyAlignment="1">
      <alignment horizontal="left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6" fillId="6" borderId="0" xfId="0" applyFont="1" applyFill="1" applyAlignment="1">
      <alignment horizontal="center" vertical="top"/>
    </xf>
    <xf numFmtId="0" fontId="6" fillId="12" borderId="0" xfId="0" applyFont="1" applyFill="1" applyAlignment="1">
      <alignment horizontal="center" vertical="top"/>
    </xf>
    <xf numFmtId="0" fontId="13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0000CC"/>
      <color rgb="FF808000"/>
      <color rgb="FFFF0066"/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AAA\SCORE\Masters\SCORE%20Financial%20Proje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1-StartingPoint"/>
      <sheetName val="2a-PayrollYear1"/>
      <sheetName val="2b-PayrollYrs1-3"/>
      <sheetName val="3a-SalesForecastYear1"/>
      <sheetName val="3b-SalesForecastYrs1-3"/>
      <sheetName val="4-AdditionalInputs"/>
      <sheetName val="5a-OpExYear1"/>
      <sheetName val="5b-OpExYrs1-3"/>
      <sheetName val="6a-CashFlowYear1"/>
      <sheetName val="6b-CashFlowYrs1-3"/>
      <sheetName val="7a-IncomeStatementYear1"/>
      <sheetName val="7b-IncomeStatementYrs1-3"/>
      <sheetName val="8-BalanceSheet"/>
      <sheetName val="BreakevenAnalysis"/>
      <sheetName val="FinancialRatios"/>
      <sheetName val="DiagnosticTools"/>
      <sheetName val="COGS Calculator"/>
      <sheetName val="Amortization&amp;Depreciation"/>
      <sheetName val="Revision Notes"/>
    </sheetNames>
    <sheetDataSet>
      <sheetData sheetId="0">
        <row r="34">
          <cell r="B34" t="str">
            <v>Month 1</v>
          </cell>
        </row>
      </sheetData>
      <sheetData sheetId="1">
        <row r="9">
          <cell r="C9"/>
        </row>
        <row r="10">
          <cell r="C10"/>
        </row>
        <row r="11">
          <cell r="C11"/>
        </row>
        <row r="12">
          <cell r="C12"/>
        </row>
        <row r="13">
          <cell r="C13"/>
        </row>
        <row r="14">
          <cell r="C14"/>
        </row>
        <row r="15">
          <cell r="C15"/>
        </row>
        <row r="21">
          <cell r="C21"/>
        </row>
        <row r="28">
          <cell r="C28"/>
        </row>
        <row r="29">
          <cell r="C29"/>
        </row>
        <row r="30">
          <cell r="C30">
            <v>0</v>
          </cell>
        </row>
        <row r="34">
          <cell r="D34"/>
        </row>
        <row r="35">
          <cell r="D35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</sheetData>
      <sheetData sheetId="2"/>
      <sheetData sheetId="3"/>
      <sheetData sheetId="4">
        <row r="9">
          <cell r="C9"/>
        </row>
        <row r="10">
          <cell r="C10"/>
        </row>
        <row r="11">
          <cell r="C11"/>
        </row>
        <row r="12">
          <cell r="C12"/>
        </row>
        <row r="13">
          <cell r="C13"/>
        </row>
        <row r="14">
          <cell r="C14"/>
        </row>
        <row r="18">
          <cell r="O18">
            <v>0</v>
          </cell>
        </row>
        <row r="19">
          <cell r="O19">
            <v>0</v>
          </cell>
        </row>
        <row r="24">
          <cell r="O24">
            <v>0</v>
          </cell>
        </row>
        <row r="25">
          <cell r="O25">
            <v>0</v>
          </cell>
        </row>
        <row r="30">
          <cell r="O30">
            <v>0</v>
          </cell>
        </row>
        <row r="31">
          <cell r="O31">
            <v>0</v>
          </cell>
        </row>
        <row r="36">
          <cell r="O36">
            <v>0</v>
          </cell>
        </row>
        <row r="37">
          <cell r="O37">
            <v>0</v>
          </cell>
        </row>
        <row r="42"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49">
          <cell r="O49">
            <v>0</v>
          </cell>
        </row>
        <row r="52">
          <cell r="O52">
            <v>0</v>
          </cell>
        </row>
        <row r="53">
          <cell r="O53">
            <v>0</v>
          </cell>
        </row>
        <row r="54">
          <cell r="O54">
            <v>0</v>
          </cell>
        </row>
        <row r="55">
          <cell r="O55">
            <v>0</v>
          </cell>
        </row>
      </sheetData>
      <sheetData sheetId="5"/>
      <sheetData sheetId="6"/>
      <sheetData sheetId="7"/>
      <sheetData sheetId="8"/>
      <sheetData sheetId="9">
        <row r="33">
          <cell r="N33">
            <v>0</v>
          </cell>
        </row>
      </sheetData>
      <sheetData sheetId="10"/>
      <sheetData sheetId="11"/>
      <sheetData sheetId="12">
        <row r="59">
          <cell r="C59">
            <v>0</v>
          </cell>
          <cell r="E59">
            <v>0</v>
          </cell>
          <cell r="G59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nsus.gov/data.html" TargetMode="External"/><Relationship Id="rId3" Type="http://schemas.openxmlformats.org/officeDocument/2006/relationships/hyperlink" Target="https://www.patriotsoftware.com/blog/accounting/margin-vs-markup-chart-infographic/" TargetMode="External"/><Relationship Id="rId7" Type="http://schemas.openxmlformats.org/officeDocument/2006/relationships/hyperlink" Target="https://pages.stern.nyu.edu/~adamodar/New_Home_Page/datafile/margin.html" TargetMode="External"/><Relationship Id="rId2" Type="http://schemas.openxmlformats.org/officeDocument/2006/relationships/hyperlink" Target="https://www.youtube.com/watch?v=bhZckWTLkJM" TargetMode="External"/><Relationship Id="rId1" Type="http://schemas.openxmlformats.org/officeDocument/2006/relationships/hyperlink" Target="https://www.youtube.com/watch?v=k1VUZEVuDJ8" TargetMode="External"/><Relationship Id="rId6" Type="http://schemas.openxmlformats.org/officeDocument/2006/relationships/hyperlink" Target="https://www.patriotsoftware.com/blog/accounting/cash-basis-vs-accrual-comparing-accounting-methods/?utm_source=google&amp;utm_medium=cpc&amp;utm_campaign=Non%20Brand%20-%20DSA%20Accounting%20-%20RLSA&amp;utm_content=accounting&amp;utm_term=&amp;utm_pc=&amp;gclid=EAIaIQobChMI77_w7uud9gIVhSCtBh2WwAOREAAYASAAEgJVTPD_BwE" TargetMode="External"/><Relationship Id="rId11" Type="http://schemas.openxmlformats.org/officeDocument/2006/relationships/comments" Target="../comments7.xml"/><Relationship Id="rId5" Type="http://schemas.openxmlformats.org/officeDocument/2006/relationships/hyperlink" Target="https://www.accountingtools.com/articles/what-is-the-overhead-rate.html" TargetMode="External"/><Relationship Id="rId10" Type="http://schemas.openxmlformats.org/officeDocument/2006/relationships/vmlDrawing" Target="../drawings/vmlDrawing7.vml"/><Relationship Id="rId4" Type="http://schemas.openxmlformats.org/officeDocument/2006/relationships/hyperlink" Target="https://www.freshbooks.com/hub/accounting/calculate-overhead-cost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795F-A2DA-4109-AA20-25A6A892624E}">
  <sheetPr>
    <tabColor rgb="FFFFFF00"/>
  </sheetPr>
  <dimension ref="B1:U28"/>
  <sheetViews>
    <sheetView showGridLines="0" showRowColHeaders="0" tabSelected="1" zoomScaleNormal="100" workbookViewId="0">
      <selection activeCell="B130" sqref="B130"/>
    </sheetView>
  </sheetViews>
  <sheetFormatPr defaultColWidth="10.77734375" defaultRowHeight="18" customHeight="1" x14ac:dyDescent="0.3"/>
  <cols>
    <col min="1" max="1" width="2" customWidth="1"/>
    <col min="2" max="42" width="11" customWidth="1"/>
  </cols>
  <sheetData>
    <row r="1" spans="2:18" ht="11.4" customHeight="1" x14ac:dyDescent="0.3"/>
    <row r="2" spans="2:18" ht="27" customHeight="1" x14ac:dyDescent="0.3">
      <c r="B2" s="450" t="s">
        <v>381</v>
      </c>
      <c r="C2" s="450"/>
      <c r="D2" s="450"/>
      <c r="E2" s="450"/>
      <c r="F2" s="450"/>
      <c r="G2" s="450"/>
      <c r="H2" s="450"/>
      <c r="I2" s="450"/>
      <c r="J2" s="450"/>
      <c r="K2" s="450"/>
      <c r="L2" s="125"/>
      <c r="M2" s="125"/>
    </row>
    <row r="3" spans="2:18" ht="27" customHeight="1" x14ac:dyDescent="0.3">
      <c r="B3" s="451" t="s">
        <v>223</v>
      </c>
      <c r="C3" s="451"/>
      <c r="D3" s="451"/>
      <c r="E3" s="451"/>
      <c r="F3" s="451"/>
      <c r="G3" s="451"/>
      <c r="H3" s="451"/>
      <c r="I3" s="451"/>
      <c r="J3" s="451"/>
      <c r="K3" s="451"/>
      <c r="L3" s="7"/>
      <c r="M3" s="7"/>
    </row>
    <row r="4" spans="2:18" s="106" customFormat="1" ht="18" customHeight="1" x14ac:dyDescent="0.3">
      <c r="B4" s="464" t="s">
        <v>384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</row>
    <row r="5" spans="2:18" s="106" customFormat="1" ht="18" customHeight="1" x14ac:dyDescent="0.3">
      <c r="B5" s="464" t="s">
        <v>385</v>
      </c>
      <c r="C5" s="464"/>
      <c r="D5" s="464"/>
      <c r="E5" s="464"/>
      <c r="F5" s="464"/>
      <c r="G5" s="120" t="s">
        <v>387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2:18" s="106" customFormat="1" ht="18" customHeight="1" x14ac:dyDescent="0.3">
      <c r="B6" s="119"/>
      <c r="C6" s="119"/>
      <c r="D6" s="119"/>
      <c r="E6" s="119"/>
      <c r="F6" s="119"/>
      <c r="G6" s="120" t="s">
        <v>386</v>
      </c>
      <c r="H6" s="119"/>
      <c r="I6" s="119"/>
      <c r="J6" s="119"/>
      <c r="K6" s="119"/>
      <c r="L6" s="119"/>
      <c r="M6" s="119"/>
    </row>
    <row r="7" spans="2:18" s="106" customFormat="1" ht="18" customHeight="1" x14ac:dyDescent="0.3">
      <c r="B7" s="120" t="s">
        <v>271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2:18" s="106" customFormat="1" ht="18" customHeight="1" x14ac:dyDescent="0.3">
      <c r="B8" s="444" t="s">
        <v>267</v>
      </c>
      <c r="C8" s="444"/>
      <c r="D8" s="444"/>
      <c r="E8" s="444"/>
      <c r="F8" s="444"/>
      <c r="G8" s="444"/>
      <c r="H8" s="444"/>
      <c r="I8" s="444"/>
      <c r="J8" s="444"/>
      <c r="K8" s="444"/>
      <c r="L8" s="120"/>
      <c r="M8" s="120"/>
    </row>
    <row r="9" spans="2:18" s="106" customFormat="1" ht="18" customHeight="1" x14ac:dyDescent="0.3">
      <c r="B9" s="444" t="s">
        <v>268</v>
      </c>
      <c r="C9" s="444"/>
      <c r="D9" s="444"/>
      <c r="E9" s="444"/>
      <c r="F9" s="444"/>
      <c r="G9" s="444"/>
      <c r="H9" s="444"/>
      <c r="I9" s="444"/>
      <c r="J9" s="444"/>
      <c r="K9" s="444"/>
      <c r="L9" s="120"/>
      <c r="M9" s="120"/>
    </row>
    <row r="10" spans="2:18" s="106" customFormat="1" ht="18" customHeight="1" x14ac:dyDescent="0.3">
      <c r="B10" s="444" t="s">
        <v>269</v>
      </c>
      <c r="C10" s="444"/>
      <c r="D10" s="444"/>
      <c r="E10" s="444"/>
      <c r="F10" s="444"/>
      <c r="G10" s="444"/>
      <c r="H10" s="444"/>
      <c r="I10" s="444"/>
      <c r="J10" s="444"/>
      <c r="K10" s="444"/>
      <c r="L10" s="120"/>
      <c r="M10" s="120"/>
    </row>
    <row r="11" spans="2:18" s="106" customFormat="1" ht="18" customHeight="1" x14ac:dyDescent="0.3">
      <c r="B11" s="444" t="s">
        <v>270</v>
      </c>
      <c r="C11" s="444"/>
      <c r="D11" s="444"/>
      <c r="E11" s="444"/>
      <c r="F11" s="444"/>
      <c r="G11" s="444"/>
      <c r="H11" s="444"/>
      <c r="I11" s="444"/>
      <c r="J11" s="444"/>
      <c r="K11" s="444"/>
      <c r="L11" s="120"/>
      <c r="M11" s="120"/>
    </row>
    <row r="12" spans="2:18" s="106" customFormat="1" ht="18" customHeight="1" x14ac:dyDescent="0.3">
      <c r="B12" s="453" t="s">
        <v>272</v>
      </c>
      <c r="C12" s="453"/>
      <c r="D12" s="453"/>
      <c r="E12" s="453"/>
      <c r="F12" s="453"/>
      <c r="G12" s="453"/>
      <c r="H12" s="453"/>
      <c r="I12" s="453"/>
      <c r="J12" s="453"/>
      <c r="K12" s="453"/>
      <c r="L12" s="453"/>
    </row>
    <row r="13" spans="2:18" s="106" customFormat="1" ht="3" customHeight="1" x14ac:dyDescent="0.3"/>
    <row r="14" spans="2:18" s="106" customFormat="1" ht="18" customHeight="1" x14ac:dyDescent="0.3">
      <c r="B14" s="465" t="s">
        <v>274</v>
      </c>
      <c r="C14" s="465"/>
      <c r="D14" s="465"/>
      <c r="E14" s="465"/>
      <c r="F14" s="465"/>
      <c r="G14" s="465"/>
      <c r="H14" s="465"/>
      <c r="I14" s="466"/>
      <c r="J14" s="456" t="s">
        <v>273</v>
      </c>
      <c r="K14" s="457"/>
    </row>
    <row r="15" spans="2:18" s="106" customFormat="1" ht="3" customHeight="1" x14ac:dyDescent="0.3">
      <c r="K15" s="107"/>
    </row>
    <row r="16" spans="2:18" s="106" customFormat="1" ht="18" customHeight="1" x14ac:dyDescent="0.3">
      <c r="B16" s="106" t="s">
        <v>383</v>
      </c>
      <c r="J16" s="458" t="s">
        <v>121</v>
      </c>
      <c r="K16" s="459"/>
    </row>
    <row r="17" spans="2:21" s="106" customFormat="1" ht="3" customHeight="1" x14ac:dyDescent="0.3"/>
    <row r="18" spans="2:21" s="106" customFormat="1" ht="18" customHeight="1" x14ac:dyDescent="0.3">
      <c r="B18" s="106" t="s">
        <v>382</v>
      </c>
      <c r="J18" s="130" t="s">
        <v>121</v>
      </c>
      <c r="K18" s="131"/>
    </row>
    <row r="19" spans="2:21" s="106" customFormat="1" ht="3" customHeight="1" x14ac:dyDescent="0.3"/>
    <row r="20" spans="2:21" s="106" customFormat="1" ht="18" customHeight="1" x14ac:dyDescent="0.3">
      <c r="B20" s="109" t="s">
        <v>388</v>
      </c>
      <c r="J20" s="454" t="s">
        <v>349</v>
      </c>
      <c r="K20" s="455"/>
    </row>
    <row r="21" spans="2:21" s="106" customFormat="1" ht="8.4" customHeight="1" thickBot="1" x14ac:dyDescent="0.35"/>
    <row r="22" spans="2:21" s="83" customFormat="1" ht="34.200000000000003" customHeight="1" thickBot="1" x14ac:dyDescent="0.35">
      <c r="B22" s="461" t="s">
        <v>120</v>
      </c>
      <c r="C22" s="461"/>
      <c r="D22" s="462" t="s">
        <v>263</v>
      </c>
      <c r="E22" s="462"/>
      <c r="F22" s="463" t="s">
        <v>6</v>
      </c>
      <c r="G22" s="463"/>
      <c r="H22" s="460" t="s">
        <v>356</v>
      </c>
      <c r="I22" s="460"/>
      <c r="J22" s="452" t="s">
        <v>357</v>
      </c>
      <c r="K22" s="452"/>
    </row>
    <row r="23" spans="2:21" s="106" customFormat="1" ht="3" customHeight="1" thickBot="1" x14ac:dyDescent="0.35"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2:21" s="132" customFormat="1" ht="115.2" customHeight="1" thickBot="1" x14ac:dyDescent="0.35">
      <c r="B24" s="445" t="s">
        <v>353</v>
      </c>
      <c r="C24" s="445"/>
      <c r="D24" s="446" t="s">
        <v>355</v>
      </c>
      <c r="E24" s="446"/>
      <c r="F24" s="447" t="s">
        <v>389</v>
      </c>
      <c r="G24" s="447"/>
      <c r="H24" s="448" t="s">
        <v>390</v>
      </c>
      <c r="I24" s="448"/>
      <c r="J24" s="449" t="s">
        <v>358</v>
      </c>
      <c r="K24" s="449"/>
    </row>
    <row r="25" spans="2:21" ht="18" customHeight="1" x14ac:dyDescent="0.3">
      <c r="T25" s="126"/>
      <c r="U25" s="127"/>
    </row>
    <row r="26" spans="2:21" ht="18" customHeight="1" x14ac:dyDescent="0.3">
      <c r="T26" s="126"/>
      <c r="U26" s="127"/>
    </row>
    <row r="27" spans="2:21" ht="18" customHeight="1" x14ac:dyDescent="0.3">
      <c r="T27" s="126"/>
      <c r="U27" s="127"/>
    </row>
    <row r="28" spans="2:21" ht="18" customHeight="1" thickBot="1" x14ac:dyDescent="0.35">
      <c r="T28" s="128"/>
      <c r="U28" s="129"/>
    </row>
  </sheetData>
  <sheetProtection algorithmName="SHA-512" hashValue="NXz0vA8YYbHsgf2bF6JANjLpAa57NcOemoZEf5vK5pykxSFCxtC75remiH6yBJtOh6MEm7GzyEYyZ6hk+g/TrQ==" saltValue="6b48vRg3FlxOCuDfxrSppw==" spinCount="100000" sheet="1" objects="1" scenarios="1"/>
  <mergeCells count="23">
    <mergeCell ref="B2:K2"/>
    <mergeCell ref="B3:K3"/>
    <mergeCell ref="J22:K22"/>
    <mergeCell ref="B12:L12"/>
    <mergeCell ref="J20:K20"/>
    <mergeCell ref="J14:K14"/>
    <mergeCell ref="J16:K16"/>
    <mergeCell ref="H22:I22"/>
    <mergeCell ref="B22:C22"/>
    <mergeCell ref="D22:E22"/>
    <mergeCell ref="F22:G22"/>
    <mergeCell ref="B4:M4"/>
    <mergeCell ref="B14:I14"/>
    <mergeCell ref="B5:F5"/>
    <mergeCell ref="B8:K8"/>
    <mergeCell ref="B9:K9"/>
    <mergeCell ref="B10:K10"/>
    <mergeCell ref="B11:K11"/>
    <mergeCell ref="B24:C24"/>
    <mergeCell ref="D24:E24"/>
    <mergeCell ref="F24:G24"/>
    <mergeCell ref="H24:I24"/>
    <mergeCell ref="J24:K24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32AF26-0AAD-4524-8027-291973FF3BD8}">
          <x14:formula1>
            <xm:f>'Drop-Down Lists'!$C$581:$C$584</xm:f>
          </x14:formula1>
          <xm:sqref>J20:K20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843D-4EBB-4DC4-ABAE-BD51FD670E1F}">
  <sheetPr>
    <tabColor rgb="FFFFFF00"/>
  </sheetPr>
  <dimension ref="B2:M61"/>
  <sheetViews>
    <sheetView showGridLines="0" showRowColHeaders="0" showZeros="0" workbookViewId="0">
      <selection activeCell="D5" sqref="D5:E5"/>
    </sheetView>
  </sheetViews>
  <sheetFormatPr defaultRowHeight="14.4" x14ac:dyDescent="0.3"/>
  <cols>
    <col min="1" max="1" width="2.88671875" customWidth="1"/>
    <col min="2" max="2" width="10.109375" customWidth="1"/>
    <col min="3" max="3" width="41.21875" customWidth="1"/>
    <col min="4" max="4" width="8.44140625" customWidth="1"/>
    <col min="5" max="5" width="27.21875" customWidth="1"/>
  </cols>
  <sheetData>
    <row r="2" spans="2:13" ht="31.2" x14ac:dyDescent="0.3">
      <c r="B2" s="450" t="s">
        <v>381</v>
      </c>
      <c r="C2" s="450"/>
      <c r="D2" s="450"/>
      <c r="E2" s="450"/>
      <c r="F2" s="125"/>
      <c r="G2" s="125"/>
      <c r="H2" s="125"/>
      <c r="I2" s="125"/>
      <c r="J2" s="125"/>
      <c r="K2" s="125"/>
      <c r="L2" s="125"/>
      <c r="M2" s="125"/>
    </row>
    <row r="3" spans="2:13" x14ac:dyDescent="0.3">
      <c r="B3" s="425" t="s">
        <v>428</v>
      </c>
      <c r="C3" s="134"/>
      <c r="D3" s="134"/>
      <c r="E3" s="134"/>
      <c r="F3" s="7"/>
      <c r="G3" s="7"/>
      <c r="H3" s="7"/>
      <c r="I3" s="7"/>
      <c r="J3" s="7"/>
      <c r="K3" s="7"/>
      <c r="L3" s="7"/>
      <c r="M3" s="7"/>
    </row>
    <row r="4" spans="2:13" ht="70.2" customHeight="1" x14ac:dyDescent="0.3"/>
    <row r="5" spans="2:13" ht="18" customHeight="1" x14ac:dyDescent="0.3">
      <c r="B5" s="108" t="s">
        <v>123</v>
      </c>
      <c r="C5" s="82" t="s">
        <v>260</v>
      </c>
      <c r="D5" s="467"/>
      <c r="E5" s="467"/>
      <c r="F5" s="70"/>
    </row>
    <row r="6" spans="2:13" ht="3" customHeight="1" x14ac:dyDescent="0.3">
      <c r="B6" s="108"/>
      <c r="C6" s="82"/>
      <c r="D6" s="135"/>
      <c r="E6" s="109"/>
      <c r="F6" s="109"/>
    </row>
    <row r="7" spans="2:13" ht="18" customHeight="1" x14ac:dyDescent="0.3">
      <c r="B7" s="136" t="s">
        <v>124</v>
      </c>
      <c r="C7" s="82" t="s">
        <v>262</v>
      </c>
      <c r="D7" s="467"/>
      <c r="E7" s="467"/>
      <c r="F7" s="70"/>
    </row>
    <row r="8" spans="2:13" ht="3" customHeight="1" x14ac:dyDescent="0.3">
      <c r="B8" s="108"/>
      <c r="C8" s="82"/>
      <c r="D8" s="135"/>
      <c r="E8" s="109"/>
      <c r="F8" s="109"/>
    </row>
    <row r="9" spans="2:13" ht="18" customHeight="1" x14ac:dyDescent="0.3">
      <c r="B9" s="136" t="s">
        <v>125</v>
      </c>
      <c r="C9" s="82" t="s">
        <v>261</v>
      </c>
      <c r="D9" s="468" t="s">
        <v>108</v>
      </c>
      <c r="E9" s="468"/>
      <c r="F9" s="108"/>
    </row>
    <row r="10" spans="2:13" ht="3" customHeight="1" x14ac:dyDescent="0.3">
      <c r="B10" s="136"/>
      <c r="C10" s="82"/>
      <c r="D10" s="135"/>
      <c r="E10" s="109"/>
      <c r="F10" s="109"/>
    </row>
    <row r="11" spans="2:13" ht="18" customHeight="1" x14ac:dyDescent="0.3">
      <c r="B11" s="137" t="s">
        <v>132</v>
      </c>
      <c r="C11" s="109" t="s">
        <v>391</v>
      </c>
      <c r="D11" s="468" t="s">
        <v>108</v>
      </c>
      <c r="E11" s="468"/>
      <c r="F11" s="108"/>
    </row>
    <row r="12" spans="2:13" ht="3" customHeight="1" x14ac:dyDescent="0.3">
      <c r="B12" s="165"/>
    </row>
    <row r="13" spans="2:13" ht="15.6" x14ac:dyDescent="0.3">
      <c r="B13" s="304" t="s">
        <v>416</v>
      </c>
      <c r="C13" s="106" t="s">
        <v>417</v>
      </c>
      <c r="D13" s="434">
        <v>0</v>
      </c>
    </row>
    <row r="14" spans="2:13" x14ac:dyDescent="0.3">
      <c r="B14" s="165"/>
    </row>
    <row r="15" spans="2:13" x14ac:dyDescent="0.3">
      <c r="B15" s="165"/>
    </row>
    <row r="16" spans="2:13" x14ac:dyDescent="0.3">
      <c r="B16" s="165"/>
    </row>
    <row r="17" spans="2:2" x14ac:dyDescent="0.3">
      <c r="B17" s="165"/>
    </row>
    <row r="18" spans="2:2" x14ac:dyDescent="0.3">
      <c r="B18" s="165"/>
    </row>
    <row r="19" spans="2:2" x14ac:dyDescent="0.3">
      <c r="B19" s="165"/>
    </row>
    <row r="20" spans="2:2" x14ac:dyDescent="0.3">
      <c r="B20" s="165"/>
    </row>
    <row r="21" spans="2:2" x14ac:dyDescent="0.3">
      <c r="B21" s="165"/>
    </row>
    <row r="22" spans="2:2" x14ac:dyDescent="0.3">
      <c r="B22" s="165"/>
    </row>
    <row r="23" spans="2:2" x14ac:dyDescent="0.3">
      <c r="B23" s="165"/>
    </row>
    <row r="24" spans="2:2" x14ac:dyDescent="0.3">
      <c r="B24" s="165"/>
    </row>
    <row r="25" spans="2:2" x14ac:dyDescent="0.3">
      <c r="B25" s="165"/>
    </row>
    <row r="26" spans="2:2" x14ac:dyDescent="0.3">
      <c r="B26" s="165"/>
    </row>
    <row r="27" spans="2:2" x14ac:dyDescent="0.3">
      <c r="B27" s="165"/>
    </row>
    <row r="28" spans="2:2" x14ac:dyDescent="0.3">
      <c r="B28" s="165"/>
    </row>
    <row r="29" spans="2:2" x14ac:dyDescent="0.3">
      <c r="B29" s="165"/>
    </row>
    <row r="30" spans="2:2" x14ac:dyDescent="0.3">
      <c r="B30" s="165"/>
    </row>
    <row r="31" spans="2:2" x14ac:dyDescent="0.3">
      <c r="B31" s="165"/>
    </row>
    <row r="32" spans="2:2" x14ac:dyDescent="0.3">
      <c r="B32" s="165"/>
    </row>
    <row r="33" spans="2:2" x14ac:dyDescent="0.3">
      <c r="B33" s="165"/>
    </row>
    <row r="34" spans="2:2" x14ac:dyDescent="0.3">
      <c r="B34" s="165"/>
    </row>
    <row r="35" spans="2:2" x14ac:dyDescent="0.3">
      <c r="B35" s="165"/>
    </row>
    <row r="36" spans="2:2" x14ac:dyDescent="0.3">
      <c r="B36" s="165"/>
    </row>
    <row r="37" spans="2:2" x14ac:dyDescent="0.3">
      <c r="B37" s="165"/>
    </row>
    <row r="38" spans="2:2" x14ac:dyDescent="0.3">
      <c r="B38" s="165"/>
    </row>
    <row r="39" spans="2:2" x14ac:dyDescent="0.3">
      <c r="B39" s="165"/>
    </row>
    <row r="40" spans="2:2" x14ac:dyDescent="0.3">
      <c r="B40" s="165"/>
    </row>
    <row r="41" spans="2:2" x14ac:dyDescent="0.3">
      <c r="B41" s="165"/>
    </row>
    <row r="42" spans="2:2" x14ac:dyDescent="0.3">
      <c r="B42" s="165"/>
    </row>
    <row r="43" spans="2:2" x14ac:dyDescent="0.3">
      <c r="B43" s="165"/>
    </row>
    <row r="44" spans="2:2" x14ac:dyDescent="0.3">
      <c r="B44" s="165"/>
    </row>
    <row r="45" spans="2:2" x14ac:dyDescent="0.3">
      <c r="B45" s="165"/>
    </row>
    <row r="46" spans="2:2" x14ac:dyDescent="0.3">
      <c r="B46" s="165"/>
    </row>
    <row r="47" spans="2:2" x14ac:dyDescent="0.3">
      <c r="B47" s="165"/>
    </row>
    <row r="48" spans="2:2" x14ac:dyDescent="0.3">
      <c r="B48" s="165"/>
    </row>
    <row r="49" spans="2:2" x14ac:dyDescent="0.3">
      <c r="B49" s="165"/>
    </row>
    <row r="50" spans="2:2" x14ac:dyDescent="0.3">
      <c r="B50" s="165"/>
    </row>
    <row r="51" spans="2:2" x14ac:dyDescent="0.3">
      <c r="B51" s="165"/>
    </row>
    <row r="52" spans="2:2" x14ac:dyDescent="0.3">
      <c r="B52" s="165"/>
    </row>
    <row r="53" spans="2:2" x14ac:dyDescent="0.3">
      <c r="B53" s="165"/>
    </row>
    <row r="54" spans="2:2" x14ac:dyDescent="0.3">
      <c r="B54" s="165"/>
    </row>
    <row r="55" spans="2:2" x14ac:dyDescent="0.3">
      <c r="B55" s="165"/>
    </row>
    <row r="56" spans="2:2" x14ac:dyDescent="0.3">
      <c r="B56" s="165"/>
    </row>
    <row r="57" spans="2:2" x14ac:dyDescent="0.3">
      <c r="B57" s="165"/>
    </row>
    <row r="58" spans="2:2" x14ac:dyDescent="0.3">
      <c r="B58" s="165"/>
    </row>
    <row r="59" spans="2:2" x14ac:dyDescent="0.3">
      <c r="B59" s="165"/>
    </row>
    <row r="60" spans="2:2" x14ac:dyDescent="0.3">
      <c r="B60" s="165"/>
    </row>
    <row r="61" spans="2:2" x14ac:dyDescent="0.3">
      <c r="B61" s="165"/>
    </row>
  </sheetData>
  <sheetProtection algorithmName="SHA-512" hashValue="Hai7DIZLo13Xec+OfTSnGUGKkymysQSaEB8CkkEJ4B0eYGg1HOxmv3NGzpUNwW/84d8Yc8MMacrNKQFQN58elA==" saltValue="BhCzzNthxvWm4MrewrJSXg==" spinCount="100000" sheet="1" objects="1" scenarios="1"/>
  <mergeCells count="5">
    <mergeCell ref="D5:E5"/>
    <mergeCell ref="D7:E7"/>
    <mergeCell ref="D9:E9"/>
    <mergeCell ref="D11:E11"/>
    <mergeCell ref="B2:E2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27D38A-14FA-4B0C-A76E-88C4357023DC}">
          <x14:formula1>
            <xm:f>'Drop-Down Lists'!$C$17:$C$21</xm:f>
          </x14:formula1>
          <xm:sqref>D11 F11</xm:sqref>
        </x14:dataValidation>
        <x14:dataValidation type="list" allowBlank="1" showInputMessage="1" showErrorMessage="1" xr:uid="{03E622F9-69AD-4C0B-A54C-5635C4259572}">
          <x14:formula1>
            <xm:f>'Drop-Down Lists'!$C$4:$C$13</xm:f>
          </x14:formula1>
          <xm:sqref>D9:D10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95F4-05E1-4CED-B10E-4942F84D2B02}">
  <sheetPr>
    <tabColor theme="1"/>
    <pageSetUpPr fitToPage="1"/>
  </sheetPr>
  <dimension ref="A2:ADV145"/>
  <sheetViews>
    <sheetView showGridLines="0" showRowColHeaders="0" showZeros="0" zoomScaleNormal="100" workbookViewId="0">
      <selection activeCell="E11" sqref="E11"/>
    </sheetView>
  </sheetViews>
  <sheetFormatPr defaultColWidth="8.88671875" defaultRowHeight="15" customHeight="1" x14ac:dyDescent="0.3"/>
  <cols>
    <col min="1" max="1" width="2.6640625" style="9" customWidth="1"/>
    <col min="2" max="2" width="4.6640625" style="9" customWidth="1"/>
    <col min="3" max="3" width="12.6640625" style="9" customWidth="1"/>
    <col min="4" max="5" width="10.33203125" style="9" customWidth="1"/>
    <col min="6" max="6" width="0.6640625" style="9" customWidth="1"/>
    <col min="7" max="7" width="17" style="9" customWidth="1"/>
    <col min="8" max="8" width="10.33203125" style="9" customWidth="1"/>
    <col min="9" max="18" width="10.88671875" style="9" customWidth="1"/>
    <col min="19" max="19" width="11.44140625" style="27" customWidth="1"/>
    <col min="20" max="20" width="8.109375" style="9" customWidth="1"/>
    <col min="21" max="21" width="4.5546875" style="9" customWidth="1"/>
    <col min="22" max="16384" width="8.88671875" style="9"/>
  </cols>
  <sheetData>
    <row r="2" spans="2:802" ht="21" customHeight="1" x14ac:dyDescent="0.3">
      <c r="B2" s="504" t="s">
        <v>69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</row>
    <row r="3" spans="2:802" s="189" customFormat="1" ht="21" customHeight="1" x14ac:dyDescent="0.35">
      <c r="B3" s="469">
        <f>'Start Here'!$D$5</f>
        <v>0</v>
      </c>
      <c r="C3" s="469"/>
      <c r="D3" s="469"/>
      <c r="E3" s="469"/>
      <c r="H3" s="104" t="s">
        <v>26</v>
      </c>
      <c r="I3" s="469" t="str">
        <f>'Start Here'!$D$9</f>
        <v>Select</v>
      </c>
      <c r="J3" s="469"/>
      <c r="K3" s="469"/>
    </row>
    <row r="4" spans="2:802" s="189" customFormat="1" ht="21" customHeight="1" x14ac:dyDescent="0.35">
      <c r="B4" s="471">
        <f>'Start Here'!$D$7</f>
        <v>0</v>
      </c>
      <c r="C4" s="471"/>
      <c r="D4" s="471"/>
      <c r="E4" s="471"/>
      <c r="H4" s="104" t="s">
        <v>27</v>
      </c>
      <c r="I4" s="469" t="str">
        <f>'Start Here'!$D$11</f>
        <v>Select</v>
      </c>
      <c r="J4" s="469"/>
      <c r="K4" s="469"/>
    </row>
    <row r="5" spans="2:802" s="193" customFormat="1" ht="3" customHeight="1" thickBot="1" x14ac:dyDescent="0.35">
      <c r="B5" s="190"/>
      <c r="C5" s="190"/>
      <c r="D5" s="190"/>
      <c r="E5" s="191"/>
      <c r="F5" s="191"/>
      <c r="G5" s="191"/>
      <c r="H5" s="191"/>
      <c r="I5" s="470"/>
      <c r="J5" s="470"/>
      <c r="K5" s="470"/>
      <c r="L5" s="192"/>
      <c r="M5" s="192"/>
      <c r="N5" s="192"/>
      <c r="O5" s="192"/>
      <c r="P5" s="192"/>
      <c r="Q5" s="192"/>
      <c r="R5" s="192"/>
    </row>
    <row r="6" spans="2:802" s="197" customFormat="1" ht="27.6" customHeight="1" thickBot="1" x14ac:dyDescent="0.35">
      <c r="B6" s="512" t="s">
        <v>70</v>
      </c>
      <c r="C6" s="512"/>
      <c r="D6" s="512"/>
      <c r="E6" s="513"/>
      <c r="F6" s="194"/>
      <c r="G6" s="515" t="s">
        <v>72</v>
      </c>
      <c r="H6" s="515"/>
      <c r="I6" s="195" t="s">
        <v>224</v>
      </c>
      <c r="J6" s="195" t="s">
        <v>225</v>
      </c>
      <c r="K6" s="195" t="s">
        <v>226</v>
      </c>
      <c r="L6" s="195" t="s">
        <v>227</v>
      </c>
      <c r="M6" s="195" t="s">
        <v>228</v>
      </c>
      <c r="N6" s="195" t="s">
        <v>229</v>
      </c>
      <c r="O6" s="195" t="s">
        <v>230</v>
      </c>
      <c r="P6" s="195" t="s">
        <v>231</v>
      </c>
      <c r="Q6" s="195" t="s">
        <v>232</v>
      </c>
      <c r="R6" s="195" t="s">
        <v>233</v>
      </c>
      <c r="S6" s="195" t="s">
        <v>87</v>
      </c>
      <c r="T6" s="196"/>
    </row>
    <row r="7" spans="2:802" s="12" customFormat="1" ht="3" customHeight="1" x14ac:dyDescent="0.3">
      <c r="B7" s="13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98"/>
    </row>
    <row r="8" spans="2:802" s="12" customFormat="1" ht="17.399999999999999" hidden="1" customHeight="1" x14ac:dyDescent="0.3">
      <c r="B8" s="514" t="s">
        <v>66</v>
      </c>
      <c r="C8" s="514"/>
      <c r="D8" s="514"/>
      <c r="E8" s="16">
        <v>4.3</v>
      </c>
      <c r="F8" s="13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98"/>
    </row>
    <row r="9" spans="2:802" s="200" customFormat="1" ht="18" customHeight="1" x14ac:dyDescent="0.3">
      <c r="B9" s="511" t="s">
        <v>52</v>
      </c>
      <c r="C9" s="511"/>
      <c r="D9" s="511"/>
      <c r="E9" s="115"/>
      <c r="F9" s="17"/>
      <c r="G9" s="516" t="s">
        <v>354</v>
      </c>
      <c r="H9" s="517"/>
      <c r="I9" s="502"/>
      <c r="J9" s="502"/>
      <c r="K9" s="502"/>
      <c r="L9" s="502"/>
      <c r="M9" s="502"/>
      <c r="N9" s="502"/>
      <c r="O9" s="295"/>
      <c r="P9" s="502"/>
      <c r="Q9" s="502"/>
      <c r="R9" s="502"/>
      <c r="S9" s="505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</row>
    <row r="10" spans="2:802" s="200" customFormat="1" ht="18" customHeight="1" x14ac:dyDescent="0.3">
      <c r="B10" s="507" t="s">
        <v>234</v>
      </c>
      <c r="C10" s="507"/>
      <c r="D10" s="507"/>
      <c r="E10" s="199">
        <v>24</v>
      </c>
      <c r="F10" s="16"/>
      <c r="G10" s="518"/>
      <c r="H10" s="519"/>
      <c r="I10" s="503"/>
      <c r="J10" s="503"/>
      <c r="K10" s="503"/>
      <c r="L10" s="503"/>
      <c r="M10" s="503"/>
      <c r="N10" s="503"/>
      <c r="O10" s="296"/>
      <c r="P10" s="503"/>
      <c r="Q10" s="503"/>
      <c r="R10" s="503"/>
      <c r="S10" s="505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</row>
    <row r="11" spans="2:802" s="201" customFormat="1" ht="18" customHeight="1" x14ac:dyDescent="0.3">
      <c r="B11" s="510" t="s">
        <v>67</v>
      </c>
      <c r="C11" s="510"/>
      <c r="D11" s="510"/>
      <c r="E11" s="116"/>
      <c r="F11" s="20"/>
      <c r="G11" s="475" t="s">
        <v>50</v>
      </c>
      <c r="H11" s="476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50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</row>
    <row r="12" spans="2:802" s="201" customFormat="1" ht="18" customHeight="1" x14ac:dyDescent="0.3">
      <c r="B12" s="511" t="s">
        <v>95</v>
      </c>
      <c r="C12" s="511"/>
      <c r="D12" s="511"/>
      <c r="E12" s="96"/>
      <c r="F12" s="202"/>
      <c r="G12" s="473" t="s">
        <v>51</v>
      </c>
      <c r="H12" s="474"/>
      <c r="I12" s="203">
        <f t="shared" ref="I12:R12" si="0">I11*($E$9)</f>
        <v>0</v>
      </c>
      <c r="J12" s="203">
        <f t="shared" si="0"/>
        <v>0</v>
      </c>
      <c r="K12" s="203">
        <f t="shared" si="0"/>
        <v>0</v>
      </c>
      <c r="L12" s="203">
        <f t="shared" si="0"/>
        <v>0</v>
      </c>
      <c r="M12" s="203">
        <f t="shared" si="0"/>
        <v>0</v>
      </c>
      <c r="N12" s="203">
        <f t="shared" si="0"/>
        <v>0</v>
      </c>
      <c r="O12" s="203">
        <f t="shared" si="0"/>
        <v>0</v>
      </c>
      <c r="P12" s="203">
        <f t="shared" si="0"/>
        <v>0</v>
      </c>
      <c r="Q12" s="203">
        <f t="shared" si="0"/>
        <v>0</v>
      </c>
      <c r="R12" s="203">
        <f t="shared" si="0"/>
        <v>0</v>
      </c>
      <c r="S12" s="505"/>
    </row>
    <row r="13" spans="2:802" s="201" customFormat="1" ht="18" customHeight="1" x14ac:dyDescent="0.3">
      <c r="F13" s="202"/>
      <c r="G13" s="473" t="s">
        <v>64</v>
      </c>
      <c r="H13" s="474"/>
      <c r="I13" s="204" t="str">
        <f>IFERROR('Direct &amp; Operating Labor'!H31/('Direct &amp; Operating Labor'!H16+'Direct &amp; Operating Labor'!H18),"")</f>
        <v/>
      </c>
      <c r="J13" s="204" t="str">
        <f>IFERROR('Direct &amp; Operating Labor'!I31/('Direct &amp; Operating Labor'!I16+'Direct &amp; Operating Labor'!I18),"")</f>
        <v/>
      </c>
      <c r="K13" s="204" t="str">
        <f>IFERROR('Direct &amp; Operating Labor'!J31/('Direct &amp; Operating Labor'!J16+'Direct &amp; Operating Labor'!J18),"")</f>
        <v/>
      </c>
      <c r="L13" s="204" t="str">
        <f>IFERROR('Direct &amp; Operating Labor'!K31/('Direct &amp; Operating Labor'!K16+'Direct &amp; Operating Labor'!K18),"")</f>
        <v/>
      </c>
      <c r="M13" s="204" t="str">
        <f>IFERROR('Direct &amp; Operating Labor'!L31/('Direct &amp; Operating Labor'!L16+'Direct &amp; Operating Labor'!L18),"")</f>
        <v/>
      </c>
      <c r="N13" s="204" t="str">
        <f>IFERROR('Direct &amp; Operating Labor'!M31/('Direct &amp; Operating Labor'!M16+'Direct &amp; Operating Labor'!M18),"")</f>
        <v/>
      </c>
      <c r="O13" s="204" t="str">
        <f>IFERROR('Direct &amp; Operating Labor'!N31/('Direct &amp; Operating Labor'!N16+'Direct &amp; Operating Labor'!N18),"")</f>
        <v/>
      </c>
      <c r="P13" s="204" t="str">
        <f>IFERROR('Direct &amp; Operating Labor'!O31/('Direct &amp; Operating Labor'!O16+'Direct &amp; Operating Labor'!O18),"")</f>
        <v/>
      </c>
      <c r="Q13" s="204" t="str">
        <f>IFERROR('Direct &amp; Operating Labor'!P31/('Direct &amp; Operating Labor'!P16+'Direct &amp; Operating Labor'!P18),"")</f>
        <v/>
      </c>
      <c r="R13" s="204" t="str">
        <f>IFERROR('Direct &amp; Operating Labor'!Q31/('Direct &amp; Operating Labor'!Q16+'Direct &amp; Operating Labor'!Q18),"")</f>
        <v/>
      </c>
      <c r="S13" s="506"/>
    </row>
    <row r="14" spans="2:802" s="201" customFormat="1" ht="18" customHeight="1" x14ac:dyDescent="0.3">
      <c r="F14" s="21"/>
      <c r="G14" s="475" t="s">
        <v>53</v>
      </c>
      <c r="H14" s="476"/>
      <c r="I14" s="98"/>
      <c r="J14" s="98"/>
      <c r="K14" s="98"/>
      <c r="L14" s="98"/>
      <c r="M14" s="98"/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205">
        <f>'Direct &amp; Operating Labor'!R12</f>
        <v>0</v>
      </c>
    </row>
    <row r="15" spans="2:802" s="201" customFormat="1" ht="18" customHeight="1" x14ac:dyDescent="0.3">
      <c r="F15" s="21"/>
      <c r="G15" s="508" t="s">
        <v>211</v>
      </c>
      <c r="H15" s="509"/>
      <c r="I15" s="110" t="s">
        <v>108</v>
      </c>
      <c r="J15" s="110" t="s">
        <v>108</v>
      </c>
      <c r="K15" s="110" t="s">
        <v>108</v>
      </c>
      <c r="L15" s="110" t="s">
        <v>108</v>
      </c>
      <c r="M15" s="110" t="s">
        <v>108</v>
      </c>
      <c r="N15" s="110" t="s">
        <v>108</v>
      </c>
      <c r="O15" s="110" t="s">
        <v>108</v>
      </c>
      <c r="P15" s="110" t="s">
        <v>108</v>
      </c>
      <c r="Q15" s="110" t="s">
        <v>108</v>
      </c>
      <c r="R15" s="110" t="s">
        <v>108</v>
      </c>
      <c r="S15" s="303"/>
    </row>
    <row r="16" spans="2:802" s="201" customFormat="1" ht="18" customHeight="1" x14ac:dyDescent="0.3">
      <c r="F16" s="21"/>
      <c r="G16" s="475" t="s">
        <v>54</v>
      </c>
      <c r="H16" s="476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205">
        <f>'Direct &amp; Operating Labor'!R13</f>
        <v>0</v>
      </c>
    </row>
    <row r="17" spans="1:19" s="201" customFormat="1" ht="17.399999999999999" customHeight="1" x14ac:dyDescent="0.3">
      <c r="F17" s="21"/>
      <c r="G17" s="475" t="str">
        <f>'Direct &amp; Operating Labor'!G15</f>
        <v>Hours Per Day</v>
      </c>
      <c r="H17" s="476"/>
      <c r="I17" s="298">
        <f>'Direct &amp; Operating Labor'!H15</f>
        <v>0</v>
      </c>
      <c r="J17" s="298">
        <f>'Direct &amp; Operating Labor'!I15</f>
        <v>0</v>
      </c>
      <c r="K17" s="298">
        <f>'Direct &amp; Operating Labor'!J15</f>
        <v>0</v>
      </c>
      <c r="L17" s="298">
        <f>'Direct &amp; Operating Labor'!K15</f>
        <v>0</v>
      </c>
      <c r="M17" s="298">
        <f>'Direct &amp; Operating Labor'!L15</f>
        <v>0</v>
      </c>
      <c r="N17" s="298">
        <f>'Direct &amp; Operating Labor'!M15</f>
        <v>0</v>
      </c>
      <c r="O17" s="298">
        <f>'Direct &amp; Operating Labor'!N15</f>
        <v>0</v>
      </c>
      <c r="P17" s="298">
        <f>'Direct &amp; Operating Labor'!O15</f>
        <v>0</v>
      </c>
      <c r="Q17" s="298">
        <f>'Direct &amp; Operating Labor'!P15</f>
        <v>0</v>
      </c>
      <c r="R17" s="298">
        <f>'Direct &amp; Operating Labor'!Q15</f>
        <v>0</v>
      </c>
      <c r="S17" s="299">
        <f>'Direct &amp; Operating Labor'!R15</f>
        <v>0</v>
      </c>
    </row>
    <row r="18" spans="1:19" s="201" customFormat="1" ht="18" customHeight="1" x14ac:dyDescent="0.3">
      <c r="F18" s="206"/>
      <c r="G18" s="475" t="s">
        <v>55</v>
      </c>
      <c r="H18" s="477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302">
        <f>SUM(I18:R18)</f>
        <v>0</v>
      </c>
    </row>
    <row r="19" spans="1:19" s="201" customFormat="1" ht="18" customHeight="1" x14ac:dyDescent="0.3">
      <c r="A19" s="200"/>
      <c r="F19" s="9"/>
      <c r="G19" s="475" t="s">
        <v>63</v>
      </c>
      <c r="H19" s="477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302">
        <f>SUM(I19:R19)</f>
        <v>0</v>
      </c>
    </row>
    <row r="20" spans="1:19" s="207" customFormat="1" ht="27.6" hidden="1" customHeight="1" x14ac:dyDescent="0.3">
      <c r="A20" s="201"/>
      <c r="B20" s="202"/>
      <c r="C20" s="202"/>
      <c r="D20" s="202"/>
      <c r="E20" s="202"/>
      <c r="G20" s="485" t="str">
        <f>'Drop-Down Lists'!F5</f>
        <v>Production</v>
      </c>
      <c r="H20" s="486"/>
      <c r="I20" s="300" t="str">
        <f>IF(I15='Drop-Down Lists'!$F$5,I13,"")</f>
        <v/>
      </c>
      <c r="J20" s="300" t="str">
        <f>IF(J15='Drop-Down Lists'!$F$5,J13,"")</f>
        <v/>
      </c>
      <c r="K20" s="300" t="str">
        <f>IF(K15='Drop-Down Lists'!$F$5,K13,"")</f>
        <v/>
      </c>
      <c r="L20" s="300" t="str">
        <f>IF(L15='Drop-Down Lists'!$F$5,L13,"")</f>
        <v/>
      </c>
      <c r="M20" s="300" t="str">
        <f>IF(M15='Drop-Down Lists'!$F$5,M13,"")</f>
        <v/>
      </c>
      <c r="N20" s="300" t="str">
        <f>IF(N15='Drop-Down Lists'!$F$5,N13,"")</f>
        <v/>
      </c>
      <c r="O20" s="300" t="str">
        <f>IF(O15='Drop-Down Lists'!$F$5,O13,"")</f>
        <v/>
      </c>
      <c r="P20" s="300" t="str">
        <f>IF(P15='Drop-Down Lists'!$F$5,P13,"")</f>
        <v/>
      </c>
      <c r="Q20" s="300" t="str">
        <f>IF(Q15='Drop-Down Lists'!$F$5,Q13,"")</f>
        <v/>
      </c>
      <c r="R20" s="300" t="str">
        <f>IF(R15='Drop-Down Lists'!$F$5,R13,"")</f>
        <v/>
      </c>
      <c r="S20" s="301"/>
    </row>
    <row r="21" spans="1:19" s="211" customFormat="1" ht="27.6" hidden="1" customHeight="1" x14ac:dyDescent="0.3">
      <c r="A21" s="210"/>
      <c r="B21" s="202"/>
      <c r="C21" s="202"/>
      <c r="D21" s="202"/>
      <c r="E21" s="202"/>
      <c r="G21" s="487"/>
      <c r="H21" s="488"/>
      <c r="I21" s="212" t="str">
        <f>IF(I15='Drop-Down Lists'!$F$5,I14,"")</f>
        <v/>
      </c>
      <c r="J21" s="212" t="str">
        <f>IF(J15='Drop-Down Lists'!$F$5,J14,"")</f>
        <v/>
      </c>
      <c r="K21" s="212" t="str">
        <f>IF(K15='Drop-Down Lists'!$F$5,K14,"")</f>
        <v/>
      </c>
      <c r="L21" s="212" t="str">
        <f>IF(L15='Drop-Down Lists'!$F$5,L14,"")</f>
        <v/>
      </c>
      <c r="M21" s="212" t="str">
        <f>IF(M15='Drop-Down Lists'!$F$5,M14,"")</f>
        <v/>
      </c>
      <c r="N21" s="212" t="str">
        <f>IF(N15='Drop-Down Lists'!$F$5,N14,"")</f>
        <v/>
      </c>
      <c r="O21" s="212" t="str">
        <f>IF(O15='Drop-Down Lists'!$F$5,O14,"")</f>
        <v/>
      </c>
      <c r="P21" s="212" t="str">
        <f>IF(P15='Drop-Down Lists'!$F$5,P14,"")</f>
        <v/>
      </c>
      <c r="Q21" s="212" t="str">
        <f>IF(Q15='Drop-Down Lists'!$F$5,Q14,"")</f>
        <v/>
      </c>
      <c r="R21" s="212" t="str">
        <f>IF(R15='Drop-Down Lists'!$F$5,R14,"")</f>
        <v/>
      </c>
      <c r="S21" s="213"/>
    </row>
    <row r="22" spans="1:19" s="211" customFormat="1" ht="27.6" hidden="1" customHeight="1" x14ac:dyDescent="0.3">
      <c r="A22" s="210"/>
      <c r="B22" s="202"/>
      <c r="C22" s="202"/>
      <c r="D22" s="202"/>
      <c r="E22" s="202"/>
      <c r="G22" s="487"/>
      <c r="H22" s="488"/>
      <c r="I22" s="212" t="str">
        <f t="shared" ref="I22:R22" si="1">IFERROR(($E$8*(I21*I18)*I19),"")</f>
        <v/>
      </c>
      <c r="J22" s="212" t="str">
        <f t="shared" si="1"/>
        <v/>
      </c>
      <c r="K22" s="212" t="str">
        <f t="shared" si="1"/>
        <v/>
      </c>
      <c r="L22" s="212" t="str">
        <f t="shared" si="1"/>
        <v/>
      </c>
      <c r="M22" s="212" t="str">
        <f t="shared" si="1"/>
        <v/>
      </c>
      <c r="N22" s="212" t="str">
        <f t="shared" si="1"/>
        <v/>
      </c>
      <c r="O22" s="212" t="str">
        <f t="shared" si="1"/>
        <v/>
      </c>
      <c r="P22" s="212" t="str">
        <f t="shared" si="1"/>
        <v/>
      </c>
      <c r="Q22" s="212" t="str">
        <f t="shared" si="1"/>
        <v/>
      </c>
      <c r="R22" s="212" t="str">
        <f t="shared" si="1"/>
        <v/>
      </c>
      <c r="S22" s="213">
        <f t="shared" ref="S22:S31" si="2">SUM(I22:R22)</f>
        <v>0</v>
      </c>
    </row>
    <row r="23" spans="1:19" s="211" customFormat="1" ht="27.6" hidden="1" customHeight="1" x14ac:dyDescent="0.3">
      <c r="A23" s="210"/>
      <c r="B23" s="202"/>
      <c r="C23" s="202"/>
      <c r="D23" s="202"/>
      <c r="E23" s="202"/>
      <c r="G23" s="489"/>
      <c r="H23" s="490"/>
      <c r="I23" s="214" t="str">
        <f>IFERROR(I22*I20,"")</f>
        <v/>
      </c>
      <c r="J23" s="214" t="str">
        <f>IFERROR(J22*J20,"")</f>
        <v/>
      </c>
      <c r="K23" s="214" t="str">
        <f t="shared" ref="K23:R23" si="3">IFERROR(K22*K20,"")</f>
        <v/>
      </c>
      <c r="L23" s="214" t="str">
        <f>IFERROR(L22*L20,"")</f>
        <v/>
      </c>
      <c r="M23" s="214" t="str">
        <f t="shared" si="3"/>
        <v/>
      </c>
      <c r="N23" s="214" t="str">
        <f t="shared" si="3"/>
        <v/>
      </c>
      <c r="O23" s="214" t="str">
        <f t="shared" si="3"/>
        <v/>
      </c>
      <c r="P23" s="214" t="str">
        <f t="shared" si="3"/>
        <v/>
      </c>
      <c r="Q23" s="214" t="str">
        <f t="shared" si="3"/>
        <v/>
      </c>
      <c r="R23" s="214" t="str">
        <f t="shared" si="3"/>
        <v/>
      </c>
      <c r="S23" s="215">
        <f>SUM(I23:R23)</f>
        <v>0</v>
      </c>
    </row>
    <row r="24" spans="1:19" s="211" customFormat="1" ht="27.6" hidden="1" customHeight="1" x14ac:dyDescent="0.3">
      <c r="A24" s="210"/>
      <c r="B24" s="202"/>
      <c r="C24" s="202"/>
      <c r="D24" s="202"/>
      <c r="E24" s="202"/>
      <c r="G24" s="485">
        <f>'Drop-Down Lists'!Q20</f>
        <v>0</v>
      </c>
      <c r="H24" s="486"/>
      <c r="I24" s="208" t="str">
        <f>IF(I15='Drop-Down Lists'!$F$6,I13,"")</f>
        <v/>
      </c>
      <c r="J24" s="208" t="str">
        <f>IF(J15='Drop-Down Lists'!$F$6,J13,"")</f>
        <v/>
      </c>
      <c r="K24" s="208" t="str">
        <f>IF(K15='Drop-Down Lists'!$F$6,K13,"")</f>
        <v/>
      </c>
      <c r="L24" s="208" t="str">
        <f>IF(L15='Drop-Down Lists'!$F$6,L13,"")</f>
        <v/>
      </c>
      <c r="M24" s="208" t="str">
        <f>IF(M15='Drop-Down Lists'!$F$6,M13,"")</f>
        <v/>
      </c>
      <c r="N24" s="208" t="str">
        <f>IF(N15='Drop-Down Lists'!$F$6,N13,"")</f>
        <v/>
      </c>
      <c r="O24" s="208" t="str">
        <f>IF(O15='Drop-Down Lists'!$F$6,O13,"")</f>
        <v/>
      </c>
      <c r="P24" s="208" t="str">
        <f>IF(P15='Drop-Down Lists'!$F$6,P13,"")</f>
        <v/>
      </c>
      <c r="Q24" s="208" t="str">
        <f>IF(Q15='Drop-Down Lists'!$F$6,Q13,"")</f>
        <v/>
      </c>
      <c r="R24" s="208" t="str">
        <f>IF(R15='Drop-Down Lists'!$F$6,R13,"")</f>
        <v/>
      </c>
      <c r="S24" s="209"/>
    </row>
    <row r="25" spans="1:19" s="211" customFormat="1" ht="27.6" hidden="1" customHeight="1" x14ac:dyDescent="0.3">
      <c r="A25" s="210"/>
      <c r="B25" s="202"/>
      <c r="C25" s="202"/>
      <c r="D25" s="202"/>
      <c r="E25" s="202"/>
      <c r="G25" s="487"/>
      <c r="H25" s="488"/>
      <c r="I25" s="212" t="str">
        <f>IF(I15='Drop-Down Lists'!$F$6,I14,"")</f>
        <v/>
      </c>
      <c r="J25" s="212" t="str">
        <f>IF(J15='Drop-Down Lists'!$F$6,J14,"")</f>
        <v/>
      </c>
      <c r="K25" s="212" t="str">
        <f>IF(K15='Drop-Down Lists'!$F$6,K14,"")</f>
        <v/>
      </c>
      <c r="L25" s="212" t="str">
        <f>IF(L15='Drop-Down Lists'!$F$6,L14,"")</f>
        <v/>
      </c>
      <c r="M25" s="212" t="str">
        <f>IF(M15='Drop-Down Lists'!$F$6,M14,"")</f>
        <v/>
      </c>
      <c r="N25" s="212" t="str">
        <f>IF(N15='Drop-Down Lists'!$F$6,N14,"")</f>
        <v/>
      </c>
      <c r="O25" s="212" t="str">
        <f>IF(O15='Drop-Down Lists'!$F$6,O14,"")</f>
        <v/>
      </c>
      <c r="P25" s="212" t="str">
        <f>IF(P15='Drop-Down Lists'!$F$6,P14,"")</f>
        <v/>
      </c>
      <c r="Q25" s="212" t="str">
        <f>IF(Q15='Drop-Down Lists'!$F$6,Q14,"")</f>
        <v/>
      </c>
      <c r="R25" s="212" t="str">
        <f>IF(R15='Drop-Down Lists'!$F$6,R14,"")</f>
        <v/>
      </c>
      <c r="S25" s="213"/>
    </row>
    <row r="26" spans="1:19" s="211" customFormat="1" ht="27.6" hidden="1" customHeight="1" x14ac:dyDescent="0.3">
      <c r="A26" s="210"/>
      <c r="B26" s="202"/>
      <c r="C26" s="202"/>
      <c r="D26" s="202"/>
      <c r="E26" s="202"/>
      <c r="G26" s="487"/>
      <c r="H26" s="488"/>
      <c r="I26" s="212" t="str">
        <f t="shared" ref="I26:R26" si="4">IFERROR(($E$8*(I25*I18)*I19),"")</f>
        <v/>
      </c>
      <c r="J26" s="212" t="str">
        <f t="shared" si="4"/>
        <v/>
      </c>
      <c r="K26" s="212" t="str">
        <f t="shared" si="4"/>
        <v/>
      </c>
      <c r="L26" s="212" t="str">
        <f t="shared" si="4"/>
        <v/>
      </c>
      <c r="M26" s="212" t="str">
        <f t="shared" si="4"/>
        <v/>
      </c>
      <c r="N26" s="212" t="str">
        <f t="shared" si="4"/>
        <v/>
      </c>
      <c r="O26" s="212" t="str">
        <f t="shared" si="4"/>
        <v/>
      </c>
      <c r="P26" s="212" t="str">
        <f t="shared" si="4"/>
        <v/>
      </c>
      <c r="Q26" s="212" t="str">
        <f t="shared" si="4"/>
        <v/>
      </c>
      <c r="R26" s="212" t="str">
        <f t="shared" si="4"/>
        <v/>
      </c>
      <c r="S26" s="213">
        <f t="shared" si="2"/>
        <v>0</v>
      </c>
    </row>
    <row r="27" spans="1:19" s="211" customFormat="1" ht="27.6" hidden="1" customHeight="1" x14ac:dyDescent="0.3">
      <c r="A27" s="210"/>
      <c r="B27" s="202"/>
      <c r="C27" s="202"/>
      <c r="D27" s="202"/>
      <c r="E27" s="202"/>
      <c r="G27" s="489"/>
      <c r="H27" s="490"/>
      <c r="I27" s="214" t="str">
        <f>IFERROR(I26*I24,"")</f>
        <v/>
      </c>
      <c r="J27" s="214" t="str">
        <f t="shared" ref="J27:R27" si="5">IFERROR(J26*J24,"")</f>
        <v/>
      </c>
      <c r="K27" s="214" t="str">
        <f t="shared" si="5"/>
        <v/>
      </c>
      <c r="L27" s="214" t="str">
        <f t="shared" si="5"/>
        <v/>
      </c>
      <c r="M27" s="214" t="str">
        <f t="shared" si="5"/>
        <v/>
      </c>
      <c r="N27" s="214" t="str">
        <f t="shared" si="5"/>
        <v/>
      </c>
      <c r="O27" s="214" t="str">
        <f t="shared" si="5"/>
        <v/>
      </c>
      <c r="P27" s="214" t="str">
        <f t="shared" si="5"/>
        <v/>
      </c>
      <c r="Q27" s="214" t="str">
        <f t="shared" si="5"/>
        <v/>
      </c>
      <c r="R27" s="214" t="str">
        <f t="shared" si="5"/>
        <v/>
      </c>
      <c r="S27" s="215">
        <f>SUM(I27:R27)</f>
        <v>0</v>
      </c>
    </row>
    <row r="28" spans="1:19" s="207" customFormat="1" ht="27.6" hidden="1" customHeight="1" x14ac:dyDescent="0.3">
      <c r="A28" s="201"/>
      <c r="B28" s="202"/>
      <c r="C28" s="202"/>
      <c r="D28" s="202"/>
      <c r="E28" s="202"/>
      <c r="G28" s="491">
        <f>'Drop-Down Lists'!Q21</f>
        <v>0</v>
      </c>
      <c r="H28" s="492"/>
      <c r="I28" s="208" t="str">
        <f>IF(I15='Drop-Down Lists'!$F$7,I13,"")</f>
        <v/>
      </c>
      <c r="J28" s="208" t="str">
        <f>IF(J15='Drop-Down Lists'!$F$7,J13,"")</f>
        <v/>
      </c>
      <c r="K28" s="208" t="str">
        <f>IF(K15='Drop-Down Lists'!$F$7,K13,"")</f>
        <v/>
      </c>
      <c r="L28" s="208" t="str">
        <f>IF(L15='Drop-Down Lists'!$F$7,L13,"")</f>
        <v/>
      </c>
      <c r="M28" s="208" t="str">
        <f>IF(M15='Drop-Down Lists'!$F$7,M13,"")</f>
        <v/>
      </c>
      <c r="N28" s="208" t="str">
        <f>IF(N15='Drop-Down Lists'!$F$7,N13,"")</f>
        <v/>
      </c>
      <c r="O28" s="208" t="str">
        <f>IF(O15='Drop-Down Lists'!$F$7,O13,"")</f>
        <v/>
      </c>
      <c r="P28" s="208" t="str">
        <f>IF(P15='Drop-Down Lists'!$F$7,P13,"")</f>
        <v/>
      </c>
      <c r="Q28" s="208" t="str">
        <f>IF(Q15='Drop-Down Lists'!$F$7,Q13,"")</f>
        <v/>
      </c>
      <c r="R28" s="208" t="str">
        <f>IF(R15='Drop-Down Lists'!$F$7,R13,"")</f>
        <v/>
      </c>
      <c r="S28" s="209"/>
    </row>
    <row r="29" spans="1:19" s="211" customFormat="1" ht="27.6" hidden="1" customHeight="1" x14ac:dyDescent="0.3">
      <c r="A29" s="210"/>
      <c r="B29" s="202"/>
      <c r="C29" s="202"/>
      <c r="D29" s="202"/>
      <c r="E29" s="202"/>
      <c r="G29" s="493"/>
      <c r="H29" s="494"/>
      <c r="I29" s="216" t="str">
        <f>IF(I15='Drop-Down Lists'!$F$7,I14,"")</f>
        <v/>
      </c>
      <c r="J29" s="216" t="str">
        <f>IF(J15='Drop-Down Lists'!$F$7,J14,"")</f>
        <v/>
      </c>
      <c r="K29" s="216" t="str">
        <f>IF(K15='Drop-Down Lists'!$F$7,K14,"")</f>
        <v/>
      </c>
      <c r="L29" s="216" t="str">
        <f>IF(L15='Drop-Down Lists'!$F$7,L14,"")</f>
        <v/>
      </c>
      <c r="M29" s="216" t="str">
        <f>IF(M15='Drop-Down Lists'!$F$7,M14,"")</f>
        <v/>
      </c>
      <c r="N29" s="216" t="str">
        <f>IF(N15='Drop-Down Lists'!$F$7,N14,"")</f>
        <v/>
      </c>
      <c r="O29" s="216" t="str">
        <f>IF(O15='Drop-Down Lists'!$F$7,O14,"")</f>
        <v/>
      </c>
      <c r="P29" s="216" t="str">
        <f>IF(P15='Drop-Down Lists'!$F$7,P14,"")</f>
        <v/>
      </c>
      <c r="Q29" s="216" t="str">
        <f>IF(Q15='Drop-Down Lists'!$F$7,Q14,"")</f>
        <v/>
      </c>
      <c r="R29" s="216" t="str">
        <f>IF(R15='Drop-Down Lists'!$F$7,R14,"")</f>
        <v/>
      </c>
      <c r="S29" s="217"/>
    </row>
    <row r="30" spans="1:19" s="211" customFormat="1" ht="27.6" hidden="1" customHeight="1" x14ac:dyDescent="0.3">
      <c r="A30" s="210"/>
      <c r="B30" s="202"/>
      <c r="C30" s="202"/>
      <c r="D30" s="202"/>
      <c r="E30" s="202"/>
      <c r="G30" s="493"/>
      <c r="H30" s="494"/>
      <c r="I30" s="212" t="str">
        <f t="shared" ref="I30:R30" si="6">IFERROR(($E$8*(I29*I18)*I19),"")</f>
        <v/>
      </c>
      <c r="J30" s="212" t="str">
        <f t="shared" si="6"/>
        <v/>
      </c>
      <c r="K30" s="212" t="str">
        <f t="shared" si="6"/>
        <v/>
      </c>
      <c r="L30" s="212" t="str">
        <f t="shared" si="6"/>
        <v/>
      </c>
      <c r="M30" s="212" t="str">
        <f t="shared" si="6"/>
        <v/>
      </c>
      <c r="N30" s="212" t="str">
        <f t="shared" si="6"/>
        <v/>
      </c>
      <c r="O30" s="212" t="str">
        <f t="shared" si="6"/>
        <v/>
      </c>
      <c r="P30" s="212" t="str">
        <f t="shared" si="6"/>
        <v/>
      </c>
      <c r="Q30" s="212" t="str">
        <f t="shared" si="6"/>
        <v/>
      </c>
      <c r="R30" s="212" t="str">
        <f t="shared" si="6"/>
        <v/>
      </c>
      <c r="S30" s="217">
        <f t="shared" si="2"/>
        <v>0</v>
      </c>
    </row>
    <row r="31" spans="1:19" s="211" customFormat="1" ht="27.6" hidden="1" customHeight="1" x14ac:dyDescent="0.3">
      <c r="A31" s="210"/>
      <c r="B31" s="202"/>
      <c r="C31" s="202"/>
      <c r="D31" s="202"/>
      <c r="E31" s="202"/>
      <c r="G31" s="495"/>
      <c r="H31" s="496"/>
      <c r="I31" s="214" t="str">
        <f>IFERROR(I30*I28,"")</f>
        <v/>
      </c>
      <c r="J31" s="214" t="str">
        <f t="shared" ref="J31:R31" si="7">IFERROR(J30*J28,"")</f>
        <v/>
      </c>
      <c r="K31" s="214" t="str">
        <f t="shared" si="7"/>
        <v/>
      </c>
      <c r="L31" s="218" t="str">
        <f t="shared" si="7"/>
        <v/>
      </c>
      <c r="M31" s="218" t="str">
        <f t="shared" si="7"/>
        <v/>
      </c>
      <c r="N31" s="218" t="str">
        <f t="shared" si="7"/>
        <v/>
      </c>
      <c r="O31" s="218" t="str">
        <f t="shared" si="7"/>
        <v/>
      </c>
      <c r="P31" s="214" t="str">
        <f t="shared" si="7"/>
        <v/>
      </c>
      <c r="Q31" s="214" t="str">
        <f t="shared" si="7"/>
        <v/>
      </c>
      <c r="R31" s="214" t="str">
        <f t="shared" si="7"/>
        <v/>
      </c>
      <c r="S31" s="215">
        <f t="shared" si="2"/>
        <v>0</v>
      </c>
    </row>
    <row r="32" spans="1:19" s="78" customFormat="1" ht="23.4" customHeight="1" x14ac:dyDescent="0.35">
      <c r="B32" s="202"/>
      <c r="C32" s="202"/>
      <c r="D32" s="202"/>
      <c r="E32" s="202"/>
      <c r="G32" s="219" t="s">
        <v>216</v>
      </c>
      <c r="H32" s="219"/>
      <c r="I32" s="220"/>
      <c r="J32" s="220"/>
      <c r="K32" s="220"/>
      <c r="L32" s="221"/>
      <c r="M32" s="220"/>
      <c r="N32" s="222"/>
      <c r="O32" s="222"/>
      <c r="P32" s="222"/>
      <c r="Q32" s="222"/>
      <c r="R32" s="222"/>
      <c r="S32" s="222"/>
    </row>
    <row r="33" spans="2:26" ht="15" customHeight="1" x14ac:dyDescent="0.3">
      <c r="B33" s="202"/>
      <c r="C33" s="202"/>
      <c r="D33" s="202"/>
      <c r="E33" s="202"/>
      <c r="G33" s="497" t="s">
        <v>147</v>
      </c>
      <c r="H33" s="472" t="s">
        <v>145</v>
      </c>
      <c r="I33" s="472" t="s">
        <v>146</v>
      </c>
      <c r="J33" s="472" t="s">
        <v>135</v>
      </c>
      <c r="K33" s="223"/>
      <c r="L33" s="27"/>
      <c r="M33" s="27"/>
      <c r="N33" s="224"/>
      <c r="P33" s="225"/>
      <c r="Q33" s="225"/>
      <c r="R33" s="225"/>
      <c r="S33" s="225"/>
      <c r="T33" s="225"/>
      <c r="U33" s="225"/>
    </row>
    <row r="34" spans="2:26" ht="15" customHeight="1" x14ac:dyDescent="0.3">
      <c r="B34" s="202"/>
      <c r="C34" s="202"/>
      <c r="D34" s="202"/>
      <c r="E34" s="202"/>
      <c r="G34" s="497"/>
      <c r="H34" s="472"/>
      <c r="I34" s="472"/>
      <c r="J34" s="472"/>
      <c r="K34" s="223"/>
      <c r="L34" s="226"/>
      <c r="M34" s="226"/>
      <c r="N34" s="227"/>
      <c r="P34" s="228"/>
      <c r="Q34" s="228"/>
      <c r="R34" s="228"/>
      <c r="S34" s="228"/>
      <c r="T34" s="228"/>
      <c r="U34" s="228"/>
    </row>
    <row r="35" spans="2:26" ht="15" customHeight="1" x14ac:dyDescent="0.3">
      <c r="B35" s="202"/>
      <c r="C35" s="202"/>
      <c r="D35" s="202"/>
      <c r="E35" s="202"/>
      <c r="G35" s="229" t="str">
        <f>'Drop-Down Lists'!F5</f>
        <v>Production</v>
      </c>
      <c r="H35" s="230">
        <f>S22</f>
        <v>0</v>
      </c>
      <c r="I35" s="231">
        <f>S23</f>
        <v>0</v>
      </c>
      <c r="J35" s="203" t="str">
        <f t="shared" ref="J35:J40" si="8">IFERROR(I35/H35,"")</f>
        <v/>
      </c>
      <c r="K35" s="232"/>
      <c r="L35" s="226"/>
      <c r="M35" s="226"/>
      <c r="N35" s="227"/>
      <c r="P35" s="225"/>
      <c r="Q35" s="225"/>
      <c r="R35" s="225"/>
      <c r="S35" s="225"/>
      <c r="T35" s="225"/>
      <c r="U35" s="225"/>
      <c r="V35" s="233"/>
      <c r="W35" s="233"/>
      <c r="X35" s="234"/>
      <c r="Y35" s="235"/>
      <c r="Z35" s="235"/>
    </row>
    <row r="36" spans="2:26" ht="15" customHeight="1" x14ac:dyDescent="0.3">
      <c r="B36" s="202"/>
      <c r="C36" s="202"/>
      <c r="D36" s="202"/>
      <c r="E36" s="202"/>
      <c r="G36" s="229" t="str">
        <f>'Drop-Down Lists'!F6</f>
        <v>Sales</v>
      </c>
      <c r="H36" s="236">
        <f>S26</f>
        <v>0</v>
      </c>
      <c r="I36" s="231">
        <f>S27</f>
        <v>0</v>
      </c>
      <c r="J36" s="203" t="str">
        <f t="shared" si="8"/>
        <v/>
      </c>
      <c r="K36" s="237"/>
      <c r="L36" s="226"/>
      <c r="M36" s="226"/>
      <c r="N36" s="227"/>
      <c r="P36" s="225"/>
      <c r="Q36" s="225"/>
      <c r="R36" s="225"/>
      <c r="S36" s="225"/>
      <c r="T36" s="225"/>
      <c r="U36" s="225"/>
      <c r="V36" s="233"/>
    </row>
    <row r="37" spans="2:26" ht="15" customHeight="1" x14ac:dyDescent="0.3">
      <c r="B37" s="202"/>
      <c r="C37" s="202"/>
      <c r="D37" s="202"/>
      <c r="E37" s="202"/>
      <c r="G37" s="229" t="str">
        <f>'Drop-Down Lists'!F7</f>
        <v>Service</v>
      </c>
      <c r="H37" s="236">
        <f>S30</f>
        <v>0</v>
      </c>
      <c r="I37" s="231">
        <f>S31</f>
        <v>0</v>
      </c>
      <c r="J37" s="203" t="str">
        <f t="shared" si="8"/>
        <v/>
      </c>
      <c r="K37" s="237"/>
      <c r="L37" s="226"/>
      <c r="M37" s="226"/>
      <c r="N37" s="227"/>
      <c r="P37" s="225"/>
      <c r="Q37" s="225"/>
      <c r="R37" s="225"/>
      <c r="S37" s="225"/>
      <c r="T37" s="225"/>
      <c r="U37" s="225"/>
      <c r="V37" s="233"/>
    </row>
    <row r="38" spans="2:26" ht="15" customHeight="1" x14ac:dyDescent="0.3">
      <c r="B38" s="202"/>
      <c r="C38" s="202"/>
      <c r="D38" s="202"/>
      <c r="E38" s="202"/>
      <c r="G38" s="238" t="s">
        <v>213</v>
      </c>
      <c r="H38" s="239">
        <f>SUM(H35:H37)</f>
        <v>0</v>
      </c>
      <c r="I38" s="231">
        <f>SUM(I35:I37)</f>
        <v>0</v>
      </c>
      <c r="J38" s="203" t="str">
        <f t="shared" si="8"/>
        <v/>
      </c>
      <c r="L38" s="226"/>
      <c r="M38" s="226"/>
      <c r="N38" s="240"/>
      <c r="P38" s="225"/>
      <c r="Q38" s="225"/>
      <c r="R38" s="225"/>
      <c r="S38" s="225"/>
      <c r="T38" s="225"/>
      <c r="U38" s="225"/>
    </row>
    <row r="39" spans="2:26" ht="15" customHeight="1" x14ac:dyDescent="0.3">
      <c r="B39" s="202"/>
      <c r="C39" s="202"/>
      <c r="D39" s="202"/>
      <c r="E39" s="202"/>
      <c r="G39" s="238" t="s">
        <v>58</v>
      </c>
      <c r="H39" s="239">
        <f>'Direct &amp; Operating Labor'!R44</f>
        <v>0</v>
      </c>
      <c r="I39" s="231">
        <f>'Direct &amp; Operating Labor'!R45</f>
        <v>0</v>
      </c>
      <c r="J39" s="203" t="str">
        <f t="shared" si="8"/>
        <v/>
      </c>
      <c r="L39" s="226"/>
      <c r="M39" s="226"/>
      <c r="N39" s="241"/>
      <c r="O39" s="235"/>
      <c r="P39" s="225"/>
      <c r="Q39" s="225"/>
      <c r="R39" s="225"/>
      <c r="S39" s="225"/>
      <c r="T39" s="225"/>
      <c r="U39" s="225"/>
    </row>
    <row r="40" spans="2:26" ht="15" customHeight="1" x14ac:dyDescent="0.3">
      <c r="B40" s="202"/>
      <c r="C40" s="202"/>
      <c r="D40" s="202"/>
      <c r="E40" s="202"/>
      <c r="G40" s="238" t="s">
        <v>109</v>
      </c>
      <c r="H40" s="239">
        <f>H38+H39</f>
        <v>0</v>
      </c>
      <c r="I40" s="231">
        <f>I38+I39</f>
        <v>0</v>
      </c>
      <c r="J40" s="203" t="str">
        <f t="shared" si="8"/>
        <v/>
      </c>
      <c r="L40" s="226"/>
      <c r="M40" s="226"/>
      <c r="N40" s="242"/>
      <c r="P40" s="225"/>
      <c r="Q40" s="225"/>
      <c r="R40" s="225"/>
      <c r="S40" s="225"/>
      <c r="T40" s="225"/>
      <c r="U40" s="225"/>
    </row>
    <row r="41" spans="2:26" ht="15" customHeight="1" x14ac:dyDescent="0.3">
      <c r="B41" s="202"/>
      <c r="C41" s="202"/>
      <c r="D41" s="202"/>
      <c r="E41" s="202"/>
      <c r="G41" s="243" t="s">
        <v>139</v>
      </c>
      <c r="H41" s="239">
        <f>'Direct &amp; Operating Labor'!R33</f>
        <v>0</v>
      </c>
      <c r="I41" s="498"/>
      <c r="J41" s="499"/>
    </row>
    <row r="42" spans="2:26" ht="15" customHeight="1" x14ac:dyDescent="0.3">
      <c r="B42" s="202"/>
      <c r="C42" s="202"/>
      <c r="D42" s="202"/>
      <c r="E42" s="202"/>
      <c r="G42" s="238" t="s">
        <v>423</v>
      </c>
      <c r="H42" s="244" t="str">
        <f>IFERROR((J38*'Pricing &amp; Financial Position'!O4)+'Labor Calculator'!J38,"")</f>
        <v/>
      </c>
      <c r="I42" s="500"/>
      <c r="J42" s="501"/>
    </row>
    <row r="43" spans="2:26" ht="15" customHeight="1" x14ac:dyDescent="0.3">
      <c r="B43" s="202"/>
      <c r="C43" s="202"/>
      <c r="D43" s="202"/>
      <c r="E43" s="202"/>
      <c r="N43" s="233"/>
    </row>
    <row r="44" spans="2:26" s="12" customFormat="1" ht="15" customHeight="1" x14ac:dyDescent="0.3">
      <c r="B44" s="202"/>
      <c r="C44" s="202"/>
      <c r="D44" s="202"/>
      <c r="E44" s="202"/>
      <c r="H44" s="408"/>
      <c r="J44" s="245"/>
      <c r="O44" s="245"/>
      <c r="P44" s="245"/>
      <c r="Q44" s="245"/>
      <c r="R44" s="245"/>
      <c r="S44" s="246"/>
      <c r="T44" s="247"/>
      <c r="V44" s="245"/>
    </row>
    <row r="45" spans="2:26" ht="15" customHeight="1" x14ac:dyDescent="0.3">
      <c r="B45" s="202"/>
      <c r="C45" s="202"/>
      <c r="D45" s="202"/>
      <c r="E45" s="202"/>
      <c r="G45" s="233"/>
    </row>
    <row r="46" spans="2:26" ht="15" customHeight="1" x14ac:dyDescent="0.3">
      <c r="B46" s="202"/>
      <c r="C46" s="202"/>
      <c r="D46" s="202"/>
      <c r="E46" s="202"/>
    </row>
    <row r="47" spans="2:26" ht="15" customHeight="1" x14ac:dyDescent="0.3">
      <c r="B47" s="202"/>
      <c r="C47" s="202"/>
      <c r="D47" s="202"/>
      <c r="E47" s="202"/>
    </row>
    <row r="48" spans="2:26" ht="15" customHeight="1" x14ac:dyDescent="0.3">
      <c r="B48" s="202"/>
      <c r="C48" s="202"/>
      <c r="D48" s="202"/>
      <c r="E48" s="202"/>
    </row>
    <row r="49" spans="2:5" ht="15" customHeight="1" x14ac:dyDescent="0.3">
      <c r="B49" s="202"/>
      <c r="C49" s="202"/>
      <c r="D49" s="202"/>
      <c r="E49" s="202"/>
    </row>
    <row r="50" spans="2:5" ht="15" customHeight="1" x14ac:dyDescent="0.3">
      <c r="B50" s="202"/>
      <c r="C50" s="202"/>
      <c r="D50" s="202"/>
      <c r="E50" s="202"/>
    </row>
    <row r="51" spans="2:5" ht="15" customHeight="1" x14ac:dyDescent="0.3">
      <c r="B51" s="202"/>
      <c r="C51" s="202"/>
      <c r="D51" s="202"/>
      <c r="E51" s="202"/>
    </row>
    <row r="52" spans="2:5" ht="15" customHeight="1" x14ac:dyDescent="0.3">
      <c r="B52" s="202"/>
      <c r="C52" s="202"/>
      <c r="D52" s="202"/>
      <c r="E52" s="202"/>
    </row>
    <row r="53" spans="2:5" ht="15" customHeight="1" x14ac:dyDescent="0.3">
      <c r="B53" s="202"/>
      <c r="C53" s="202"/>
      <c r="D53" s="202"/>
      <c r="E53" s="202"/>
    </row>
    <row r="54" spans="2:5" ht="15" customHeight="1" x14ac:dyDescent="0.3">
      <c r="B54" s="202"/>
      <c r="C54" s="202"/>
      <c r="D54" s="202"/>
      <c r="E54" s="202"/>
    </row>
    <row r="124" ht="15" hidden="1" customHeight="1" x14ac:dyDescent="0.3"/>
    <row r="125" ht="15" hidden="1" customHeight="1" x14ac:dyDescent="0.3"/>
    <row r="126" ht="15" hidden="1" customHeight="1" x14ac:dyDescent="0.3"/>
    <row r="127" ht="15" hidden="1" customHeight="1" x14ac:dyDescent="0.3"/>
    <row r="128" ht="15" hidden="1" customHeight="1" x14ac:dyDescent="0.3"/>
    <row r="129" spans="1:20" s="201" customFormat="1" ht="15" hidden="1" customHeight="1" x14ac:dyDescent="0.3">
      <c r="B129" s="202"/>
      <c r="C129" s="202"/>
      <c r="D129" s="202"/>
      <c r="E129" s="202"/>
      <c r="F129" s="248"/>
      <c r="G129" s="480" t="s">
        <v>56</v>
      </c>
      <c r="H129" s="481"/>
      <c r="I129" s="239">
        <f>'Direct &amp; Operating Labor'!H15</f>
        <v>0</v>
      </c>
      <c r="J129" s="239">
        <f>'Direct &amp; Operating Labor'!I15</f>
        <v>0</v>
      </c>
      <c r="K129" s="239">
        <f>'Direct &amp; Operating Labor'!J15</f>
        <v>0</v>
      </c>
      <c r="L129" s="239">
        <f>'Direct &amp; Operating Labor'!K15</f>
        <v>0</v>
      </c>
      <c r="M129" s="239">
        <f>'Direct &amp; Operating Labor'!L15</f>
        <v>0</v>
      </c>
      <c r="N129" s="239">
        <f>'Direct &amp; Operating Labor'!M15</f>
        <v>0</v>
      </c>
      <c r="O129" s="239">
        <f>'Direct &amp; Operating Labor'!N15</f>
        <v>0</v>
      </c>
      <c r="P129" s="239">
        <f>'Direct &amp; Operating Labor'!O15</f>
        <v>0</v>
      </c>
      <c r="Q129" s="239">
        <f>'Direct &amp; Operating Labor'!P15</f>
        <v>0</v>
      </c>
      <c r="R129" s="239">
        <f>'Direct &amp; Operating Labor'!Q15</f>
        <v>0</v>
      </c>
      <c r="S129" s="239">
        <f>SUM(I129:R129)</f>
        <v>0</v>
      </c>
      <c r="T129" s="201">
        <f>S129*R18</f>
        <v>0</v>
      </c>
    </row>
    <row r="130" spans="1:20" s="201" customFormat="1" ht="15" hidden="1" customHeight="1" x14ac:dyDescent="0.3">
      <c r="B130" s="202"/>
      <c r="C130" s="202"/>
      <c r="D130" s="202"/>
      <c r="E130" s="202"/>
      <c r="F130" s="24"/>
      <c r="T130" s="201" t="e">
        <f>T129*#REF!</f>
        <v>#REF!</v>
      </c>
    </row>
    <row r="131" spans="1:20" s="201" customFormat="1" ht="15" hidden="1" customHeight="1" x14ac:dyDescent="0.3">
      <c r="B131" s="202"/>
      <c r="C131" s="202"/>
      <c r="D131" s="202"/>
      <c r="E131" s="202"/>
      <c r="F131" s="24"/>
      <c r="G131" s="480" t="s">
        <v>102</v>
      </c>
      <c r="H131" s="481"/>
      <c r="I131" s="249" t="str">
        <f t="shared" ref="I131:R131" si="9">IFERROR((I13-I12)/I13,"")</f>
        <v/>
      </c>
      <c r="J131" s="249" t="str">
        <f t="shared" si="9"/>
        <v/>
      </c>
      <c r="K131" s="249" t="str">
        <f t="shared" si="9"/>
        <v/>
      </c>
      <c r="L131" s="249" t="str">
        <f t="shared" si="9"/>
        <v/>
      </c>
      <c r="M131" s="249" t="str">
        <f t="shared" si="9"/>
        <v/>
      </c>
      <c r="N131" s="249" t="str">
        <f t="shared" si="9"/>
        <v/>
      </c>
      <c r="O131" s="249" t="str">
        <f t="shared" si="9"/>
        <v/>
      </c>
      <c r="P131" s="249" t="str">
        <f t="shared" si="9"/>
        <v/>
      </c>
      <c r="Q131" s="249" t="str">
        <f t="shared" si="9"/>
        <v/>
      </c>
      <c r="R131" s="249" t="str">
        <f t="shared" si="9"/>
        <v/>
      </c>
      <c r="S131" s="250"/>
    </row>
    <row r="132" spans="1:20" s="207" customFormat="1" ht="15" hidden="1" customHeight="1" x14ac:dyDescent="0.3">
      <c r="A132" s="9"/>
      <c r="B132" s="202"/>
      <c r="C132" s="202"/>
      <c r="D132" s="202"/>
      <c r="E132" s="202"/>
      <c r="F132" s="210"/>
      <c r="G132" s="480" t="s">
        <v>210</v>
      </c>
      <c r="H132" s="481"/>
      <c r="I132" s="231" t="str">
        <f>'Direct &amp; Operating Labor'!H31</f>
        <v/>
      </c>
      <c r="J132" s="231" t="str">
        <f>'Direct &amp; Operating Labor'!I31</f>
        <v/>
      </c>
      <c r="K132" s="231" t="str">
        <f>'Direct &amp; Operating Labor'!J31</f>
        <v/>
      </c>
      <c r="L132" s="231" t="str">
        <f>'Direct &amp; Operating Labor'!K31</f>
        <v/>
      </c>
      <c r="M132" s="231" t="str">
        <f>'Direct &amp; Operating Labor'!L31</f>
        <v/>
      </c>
      <c r="N132" s="231" t="str">
        <f>'Direct &amp; Operating Labor'!M31</f>
        <v/>
      </c>
      <c r="O132" s="231" t="str">
        <f>'Direct &amp; Operating Labor'!N31</f>
        <v/>
      </c>
      <c r="P132" s="231" t="str">
        <f>'Direct &amp; Operating Labor'!O31</f>
        <v/>
      </c>
      <c r="Q132" s="231" t="str">
        <f>'Direct &amp; Operating Labor'!P31</f>
        <v/>
      </c>
      <c r="R132" s="231" t="str">
        <f>'Direct &amp; Operating Labor'!Q31</f>
        <v/>
      </c>
      <c r="S132" s="231">
        <f>SUM(I132:R132)</f>
        <v>0</v>
      </c>
    </row>
    <row r="133" spans="1:20" s="25" customFormat="1" ht="15" hidden="1" customHeight="1" x14ac:dyDescent="0.3">
      <c r="A133" s="12"/>
      <c r="B133" s="202"/>
      <c r="C133" s="202"/>
      <c r="D133" s="202"/>
      <c r="E133" s="202"/>
      <c r="G133" s="484" t="s">
        <v>84</v>
      </c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</row>
    <row r="134" spans="1:20" s="201" customFormat="1" ht="15" hidden="1" customHeight="1" x14ac:dyDescent="0.3">
      <c r="A134" s="19"/>
      <c r="B134" s="202"/>
      <c r="C134" s="202"/>
      <c r="D134" s="202"/>
      <c r="E134" s="202"/>
      <c r="F134" s="9"/>
      <c r="G134" s="480" t="s">
        <v>136</v>
      </c>
      <c r="H134" s="481"/>
      <c r="I134" s="251">
        <f>'Direct &amp; Operating Labor'!H42</f>
        <v>0</v>
      </c>
      <c r="J134" s="251">
        <f>'Direct &amp; Operating Labor'!I42</f>
        <v>0</v>
      </c>
      <c r="K134" s="251">
        <f>'Direct &amp; Operating Labor'!J42</f>
        <v>0</v>
      </c>
      <c r="L134" s="251">
        <f>'Direct &amp; Operating Labor'!K42</f>
        <v>0</v>
      </c>
      <c r="M134" s="251">
        <f>'Direct &amp; Operating Labor'!L42</f>
        <v>0</v>
      </c>
      <c r="N134" s="251">
        <f>'Direct &amp; Operating Labor'!M42</f>
        <v>0</v>
      </c>
      <c r="O134" s="251">
        <f>'Direct &amp; Operating Labor'!N42</f>
        <v>0</v>
      </c>
      <c r="P134" s="251">
        <f>'Direct &amp; Operating Labor'!O42</f>
        <v>0</v>
      </c>
      <c r="Q134" s="251">
        <f>'Direct &amp; Operating Labor'!P42</f>
        <v>0</v>
      </c>
      <c r="R134" s="251">
        <f>'Direct &amp; Operating Labor'!Q42</f>
        <v>0</v>
      </c>
      <c r="S134" s="252">
        <f>SUM(I134:R134)</f>
        <v>0</v>
      </c>
    </row>
    <row r="135" spans="1:20" s="201" customFormat="1" ht="15" hidden="1" customHeight="1" x14ac:dyDescent="0.3">
      <c r="A135" s="19"/>
      <c r="B135" s="202"/>
      <c r="C135" s="202"/>
      <c r="D135" s="202"/>
      <c r="E135" s="202"/>
      <c r="F135" s="9"/>
      <c r="G135" s="480" t="s">
        <v>154</v>
      </c>
      <c r="H135" s="481"/>
      <c r="I135" s="253" t="str">
        <f>'Direct &amp; Operating Labor'!H43</f>
        <v/>
      </c>
      <c r="J135" s="253" t="str">
        <f>'Direct &amp; Operating Labor'!I43</f>
        <v/>
      </c>
      <c r="K135" s="253" t="str">
        <f>'Direct &amp; Operating Labor'!J43</f>
        <v/>
      </c>
      <c r="L135" s="253" t="str">
        <f>'Direct &amp; Operating Labor'!K43</f>
        <v/>
      </c>
      <c r="M135" s="253" t="str">
        <f>'Direct &amp; Operating Labor'!L43</f>
        <v/>
      </c>
      <c r="N135" s="253" t="str">
        <f>'Direct &amp; Operating Labor'!M43</f>
        <v/>
      </c>
      <c r="O135" s="253" t="str">
        <f>'Direct &amp; Operating Labor'!N43</f>
        <v/>
      </c>
      <c r="P135" s="253" t="str">
        <f>'Direct &amp; Operating Labor'!O43</f>
        <v/>
      </c>
      <c r="Q135" s="253" t="str">
        <f>'Direct &amp; Operating Labor'!P43</f>
        <v/>
      </c>
      <c r="R135" s="253" t="str">
        <f>'Direct &amp; Operating Labor'!Q43</f>
        <v/>
      </c>
      <c r="S135" s="254">
        <f t="shared" ref="S135:S137" si="10">SUM(I135:R135)</f>
        <v>0</v>
      </c>
    </row>
    <row r="136" spans="1:20" s="201" customFormat="1" ht="15" hidden="1" customHeight="1" x14ac:dyDescent="0.3">
      <c r="A136" s="19"/>
      <c r="B136" s="202"/>
      <c r="C136" s="202"/>
      <c r="D136" s="202"/>
      <c r="E136" s="202"/>
      <c r="F136" s="9"/>
      <c r="G136" s="480" t="s">
        <v>137</v>
      </c>
      <c r="H136" s="481"/>
      <c r="I136" s="251">
        <f>'Direct &amp; Operating Labor'!H44</f>
        <v>0</v>
      </c>
      <c r="J136" s="251">
        <f>'Direct &amp; Operating Labor'!I44</f>
        <v>0</v>
      </c>
      <c r="K136" s="251">
        <f>'Direct &amp; Operating Labor'!J44</f>
        <v>0</v>
      </c>
      <c r="L136" s="251">
        <f>'Direct &amp; Operating Labor'!K44</f>
        <v>0</v>
      </c>
      <c r="M136" s="251">
        <f>'Direct &amp; Operating Labor'!L44</f>
        <v>0</v>
      </c>
      <c r="N136" s="251">
        <f>'Direct &amp; Operating Labor'!M44</f>
        <v>0</v>
      </c>
      <c r="O136" s="251">
        <f>'Direct &amp; Operating Labor'!N44</f>
        <v>0</v>
      </c>
      <c r="P136" s="251">
        <f>'Direct &amp; Operating Labor'!O44</f>
        <v>0</v>
      </c>
      <c r="Q136" s="251">
        <f>'Direct &amp; Operating Labor'!P44</f>
        <v>0</v>
      </c>
      <c r="R136" s="251">
        <f>'Direct &amp; Operating Labor'!Q44</f>
        <v>0</v>
      </c>
      <c r="S136" s="252">
        <f t="shared" si="10"/>
        <v>0</v>
      </c>
    </row>
    <row r="137" spans="1:20" s="201" customFormat="1" ht="15" hidden="1" customHeight="1" x14ac:dyDescent="0.3">
      <c r="A137" s="19"/>
      <c r="B137" s="202"/>
      <c r="C137" s="202"/>
      <c r="D137" s="202"/>
      <c r="E137" s="202"/>
      <c r="F137" s="9"/>
      <c r="G137" s="480" t="s">
        <v>155</v>
      </c>
      <c r="H137" s="481"/>
      <c r="I137" s="253" t="str">
        <f>'Direct &amp; Operating Labor'!H30</f>
        <v/>
      </c>
      <c r="J137" s="253" t="str">
        <f>'Direct &amp; Operating Labor'!I30</f>
        <v/>
      </c>
      <c r="K137" s="253" t="str">
        <f>'Direct &amp; Operating Labor'!J30</f>
        <v/>
      </c>
      <c r="L137" s="253" t="str">
        <f>'Direct &amp; Operating Labor'!K30</f>
        <v/>
      </c>
      <c r="M137" s="253" t="str">
        <f>'Direct &amp; Operating Labor'!L30</f>
        <v/>
      </c>
      <c r="N137" s="253" t="str">
        <f>'Direct &amp; Operating Labor'!M30</f>
        <v/>
      </c>
      <c r="O137" s="253" t="str">
        <f>'Direct &amp; Operating Labor'!N30</f>
        <v/>
      </c>
      <c r="P137" s="253" t="str">
        <f>'Direct &amp; Operating Labor'!O30</f>
        <v/>
      </c>
      <c r="Q137" s="253" t="str">
        <f>'Direct &amp; Operating Labor'!P30</f>
        <v/>
      </c>
      <c r="R137" s="253" t="str">
        <f>'Direct &amp; Operating Labor'!Q30</f>
        <v/>
      </c>
      <c r="S137" s="254">
        <f t="shared" si="10"/>
        <v>0</v>
      </c>
    </row>
    <row r="138" spans="1:20" s="201" customFormat="1" ht="15" hidden="1" customHeight="1" x14ac:dyDescent="0.3">
      <c r="B138" s="202"/>
      <c r="C138" s="202"/>
      <c r="D138" s="202"/>
      <c r="E138" s="202"/>
      <c r="G138" s="478" t="s">
        <v>64</v>
      </c>
      <c r="H138" s="479"/>
      <c r="I138" s="204" t="str">
        <f t="shared" ref="I138:R138" si="11">IFERROR(I19*I13,"")</f>
        <v/>
      </c>
      <c r="J138" s="204" t="str">
        <f t="shared" si="11"/>
        <v/>
      </c>
      <c r="K138" s="204" t="str">
        <f t="shared" si="11"/>
        <v/>
      </c>
      <c r="L138" s="204" t="str">
        <f t="shared" si="11"/>
        <v/>
      </c>
      <c r="M138" s="204" t="str">
        <f t="shared" si="11"/>
        <v/>
      </c>
      <c r="N138" s="204" t="str">
        <f t="shared" si="11"/>
        <v/>
      </c>
      <c r="O138" s="204" t="str">
        <f t="shared" si="11"/>
        <v/>
      </c>
      <c r="P138" s="204" t="str">
        <f t="shared" si="11"/>
        <v/>
      </c>
      <c r="Q138" s="204" t="str">
        <f t="shared" si="11"/>
        <v/>
      </c>
      <c r="R138" s="204" t="str">
        <f t="shared" si="11"/>
        <v/>
      </c>
      <c r="S138" s="255" t="str">
        <f>IFERROR(SUM(I138:R138)/S19,"")</f>
        <v/>
      </c>
      <c r="T138" s="256"/>
    </row>
    <row r="139" spans="1:20" s="207" customFormat="1" ht="15" hidden="1" customHeight="1" x14ac:dyDescent="0.3">
      <c r="A139" s="201"/>
      <c r="B139" s="202"/>
      <c r="C139" s="202"/>
      <c r="D139" s="202"/>
      <c r="E139" s="202"/>
      <c r="G139" s="480" t="s">
        <v>85</v>
      </c>
      <c r="H139" s="481"/>
      <c r="I139" s="253" t="str">
        <f t="shared" ref="I139:R139" si="12">IFERROR(I19*I132,"")</f>
        <v/>
      </c>
      <c r="J139" s="253" t="str">
        <f t="shared" si="12"/>
        <v/>
      </c>
      <c r="K139" s="253" t="str">
        <f t="shared" si="12"/>
        <v/>
      </c>
      <c r="L139" s="253" t="str">
        <f t="shared" si="12"/>
        <v/>
      </c>
      <c r="M139" s="253" t="str">
        <f t="shared" si="12"/>
        <v/>
      </c>
      <c r="N139" s="253" t="str">
        <f t="shared" si="12"/>
        <v/>
      </c>
      <c r="O139" s="253" t="str">
        <f t="shared" si="12"/>
        <v/>
      </c>
      <c r="P139" s="253" t="str">
        <f t="shared" si="12"/>
        <v/>
      </c>
      <c r="Q139" s="253" t="str">
        <f t="shared" si="12"/>
        <v/>
      </c>
      <c r="R139" s="253" t="str">
        <f t="shared" si="12"/>
        <v/>
      </c>
      <c r="S139" s="254">
        <f>SUM(I139:R139)</f>
        <v>0</v>
      </c>
      <c r="T139" s="256"/>
    </row>
    <row r="140" spans="1:20" s="207" customFormat="1" ht="15" hidden="1" customHeight="1" x14ac:dyDescent="0.3">
      <c r="A140" s="201"/>
      <c r="B140" s="202"/>
      <c r="C140" s="202"/>
      <c r="D140" s="202"/>
      <c r="E140" s="202"/>
      <c r="G140" s="482" t="s">
        <v>65</v>
      </c>
      <c r="H140" s="483"/>
      <c r="I140" s="231" t="str">
        <f>IFERROR(I139*12,"")</f>
        <v/>
      </c>
      <c r="J140" s="231" t="str">
        <f t="shared" ref="J140:R140" si="13">IFERROR(J139*12,"")</f>
        <v/>
      </c>
      <c r="K140" s="231" t="str">
        <f t="shared" si="13"/>
        <v/>
      </c>
      <c r="L140" s="231" t="str">
        <f t="shared" si="13"/>
        <v/>
      </c>
      <c r="M140" s="231" t="str">
        <f t="shared" si="13"/>
        <v/>
      </c>
      <c r="N140" s="231" t="str">
        <f t="shared" si="13"/>
        <v/>
      </c>
      <c r="O140" s="231" t="str">
        <f t="shared" si="13"/>
        <v/>
      </c>
      <c r="P140" s="231" t="str">
        <f t="shared" si="13"/>
        <v/>
      </c>
      <c r="Q140" s="231" t="str">
        <f t="shared" si="13"/>
        <v/>
      </c>
      <c r="R140" s="231" t="str">
        <f t="shared" si="13"/>
        <v/>
      </c>
      <c r="S140" s="254">
        <f>SUM(I140:R140)</f>
        <v>0</v>
      </c>
      <c r="T140" s="256"/>
    </row>
    <row r="141" spans="1:20" ht="15" hidden="1" customHeight="1" x14ac:dyDescent="0.3"/>
    <row r="142" spans="1:20" ht="15" hidden="1" customHeight="1" x14ac:dyDescent="0.3"/>
    <row r="143" spans="1:20" ht="15" hidden="1" customHeight="1" x14ac:dyDescent="0.3"/>
    <row r="144" spans="1:20" ht="15" hidden="1" customHeight="1" x14ac:dyDescent="0.3"/>
    <row r="145" ht="15" hidden="1" customHeight="1" x14ac:dyDescent="0.3"/>
  </sheetData>
  <sheetProtection algorithmName="SHA-512" hashValue="GzJA6KQDFZDmU/hl8MOyPRd7gNaEkZaDIEUS7Dyjqg2ykbPKD5V8xrfkpQwHTId3nJ+hRi8rIku4KZ9aWeq6jA==" saltValue="+JP/La0rXEWJBsT+Ql+lWg==" spinCount="100000" sheet="1" objects="1" scenarios="1"/>
  <mergeCells count="52">
    <mergeCell ref="B2:S2"/>
    <mergeCell ref="S9:S13"/>
    <mergeCell ref="B10:D10"/>
    <mergeCell ref="G15:H15"/>
    <mergeCell ref="B11:D11"/>
    <mergeCell ref="B12:D12"/>
    <mergeCell ref="Q9:Q10"/>
    <mergeCell ref="P9:P10"/>
    <mergeCell ref="B9:D9"/>
    <mergeCell ref="B6:E6"/>
    <mergeCell ref="B8:D8"/>
    <mergeCell ref="G6:H6"/>
    <mergeCell ref="K9:K10"/>
    <mergeCell ref="J9:J10"/>
    <mergeCell ref="G9:H10"/>
    <mergeCell ref="B3:E3"/>
    <mergeCell ref="I41:J41"/>
    <mergeCell ref="I42:J42"/>
    <mergeCell ref="G17:H17"/>
    <mergeCell ref="J33:J34"/>
    <mergeCell ref="R9:R10"/>
    <mergeCell ref="N9:N10"/>
    <mergeCell ref="L9:L10"/>
    <mergeCell ref="M9:M10"/>
    <mergeCell ref="I9:I10"/>
    <mergeCell ref="G131:H131"/>
    <mergeCell ref="G20:H23"/>
    <mergeCell ref="G28:H31"/>
    <mergeCell ref="G132:H132"/>
    <mergeCell ref="G19:H19"/>
    <mergeCell ref="G33:G34"/>
    <mergeCell ref="H33:H34"/>
    <mergeCell ref="G24:H27"/>
    <mergeCell ref="G129:H129"/>
    <mergeCell ref="G138:H138"/>
    <mergeCell ref="G139:H139"/>
    <mergeCell ref="G140:H140"/>
    <mergeCell ref="G133:S133"/>
    <mergeCell ref="G134:H134"/>
    <mergeCell ref="G135:H135"/>
    <mergeCell ref="G136:H136"/>
    <mergeCell ref="G137:H137"/>
    <mergeCell ref="I3:K3"/>
    <mergeCell ref="I4:K5"/>
    <mergeCell ref="B4:E4"/>
    <mergeCell ref="I33:I34"/>
    <mergeCell ref="G12:H12"/>
    <mergeCell ref="G14:H14"/>
    <mergeCell ref="G11:H11"/>
    <mergeCell ref="G13:H13"/>
    <mergeCell ref="G16:H16"/>
    <mergeCell ref="G18:H18"/>
  </mergeCells>
  <phoneticPr fontId="9" type="noConversion"/>
  <pageMargins left="0.7" right="0.7" top="0.75" bottom="0.75" header="0.3" footer="0.3"/>
  <pageSetup scale="45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F6662E-BD24-4AF1-BB72-AE6334B75877}">
          <x14:formula1>
            <xm:f>'Drop-Down Lists'!$F$4:$F$7</xm:f>
          </x14:formula1>
          <xm:sqref>I15:R15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B756-A2EC-45A1-9C3B-24187ED91525}">
  <sheetPr>
    <tabColor theme="1"/>
    <pageSetUpPr fitToPage="1"/>
  </sheetPr>
  <dimension ref="A1:ADT48"/>
  <sheetViews>
    <sheetView showGridLines="0" showRowColHeaders="0" showZeros="0" topLeftCell="H1" zoomScaleNormal="100" workbookViewId="0">
      <selection activeCell="S2" sqref="S2:S49"/>
    </sheetView>
  </sheetViews>
  <sheetFormatPr defaultColWidth="8.88671875" defaultRowHeight="13.8" x14ac:dyDescent="0.3"/>
  <cols>
    <col min="1" max="1" width="2.6640625" style="9" customWidth="1"/>
    <col min="2" max="2" width="4.6640625" style="9" customWidth="1"/>
    <col min="3" max="3" width="12.6640625" style="28" customWidth="1"/>
    <col min="4" max="5" width="10.33203125" style="28" customWidth="1"/>
    <col min="6" max="6" width="0.88671875" style="9" customWidth="1"/>
    <col min="7" max="7" width="38.6640625" style="9" customWidth="1"/>
    <col min="8" max="17" width="10.33203125" style="9" customWidth="1"/>
    <col min="18" max="18" width="10.33203125" style="27" customWidth="1"/>
    <col min="19" max="19" width="14.6640625" style="9" bestFit="1" customWidth="1"/>
    <col min="20" max="16384" width="8.88671875" style="9"/>
  </cols>
  <sheetData>
    <row r="1" spans="1:800" ht="15" customHeight="1" x14ac:dyDescent="0.3"/>
    <row r="2" spans="1:800" ht="28.95" customHeight="1" x14ac:dyDescent="0.3">
      <c r="B2" s="522" t="s">
        <v>69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426"/>
    </row>
    <row r="3" spans="1:800" ht="4.95" customHeight="1" x14ac:dyDescent="0.3">
      <c r="C3" s="9"/>
      <c r="D3" s="9"/>
      <c r="E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426"/>
    </row>
    <row r="4" spans="1:800" s="12" customFormat="1" ht="16.2" customHeight="1" x14ac:dyDescent="0.3">
      <c r="B4" s="531" t="s">
        <v>70</v>
      </c>
      <c r="C4" s="531"/>
      <c r="D4" s="531"/>
      <c r="E4" s="531"/>
      <c r="F4" s="29"/>
      <c r="G4" s="529" t="s">
        <v>72</v>
      </c>
      <c r="H4" s="525" t="s">
        <v>73</v>
      </c>
      <c r="I4" s="525" t="s">
        <v>74</v>
      </c>
      <c r="J4" s="525" t="s">
        <v>75</v>
      </c>
      <c r="K4" s="525" t="s">
        <v>76</v>
      </c>
      <c r="L4" s="525" t="s">
        <v>77</v>
      </c>
      <c r="M4" s="525" t="s">
        <v>78</v>
      </c>
      <c r="N4" s="525" t="s">
        <v>79</v>
      </c>
      <c r="O4" s="525" t="s">
        <v>80</v>
      </c>
      <c r="P4" s="525" t="s">
        <v>81</v>
      </c>
      <c r="Q4" s="525" t="s">
        <v>86</v>
      </c>
      <c r="R4" s="525" t="s">
        <v>87</v>
      </c>
      <c r="S4" s="407"/>
    </row>
    <row r="5" spans="1:800" s="12" customFormat="1" ht="16.2" customHeight="1" x14ac:dyDescent="0.3">
      <c r="B5" s="531"/>
      <c r="C5" s="531"/>
      <c r="D5" s="531"/>
      <c r="E5" s="531"/>
      <c r="F5" s="29"/>
      <c r="G5" s="530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407"/>
    </row>
    <row r="6" spans="1:800" s="12" customFormat="1" ht="4.95" customHeight="1" x14ac:dyDescent="0.3">
      <c r="B6" s="13"/>
      <c r="C6" s="13"/>
      <c r="D6" s="13"/>
      <c r="E6" s="13"/>
      <c r="F6" s="30"/>
      <c r="G6" s="1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07"/>
    </row>
    <row r="7" spans="1:800" s="15" customFormat="1" ht="16.2" customHeight="1" x14ac:dyDescent="0.3">
      <c r="B7" s="514" t="s">
        <v>52</v>
      </c>
      <c r="C7" s="514"/>
      <c r="D7" s="514"/>
      <c r="E7" s="17">
        <f>'Labor Calculator'!E9</f>
        <v>0</v>
      </c>
      <c r="F7" s="31"/>
      <c r="G7" s="528" t="s">
        <v>83</v>
      </c>
      <c r="H7" s="528"/>
      <c r="I7" s="528"/>
      <c r="J7" s="528"/>
      <c r="K7" s="528"/>
      <c r="L7" s="528"/>
      <c r="M7" s="528"/>
      <c r="N7" s="528"/>
      <c r="O7" s="528"/>
      <c r="P7" s="528"/>
      <c r="Q7" s="528"/>
      <c r="R7" s="528"/>
      <c r="S7" s="427"/>
    </row>
    <row r="8" spans="1:800" s="19" customFormat="1" ht="15.6" customHeight="1" x14ac:dyDescent="0.3">
      <c r="A8" s="32"/>
      <c r="B8" s="514" t="s">
        <v>66</v>
      </c>
      <c r="C8" s="514"/>
      <c r="D8" s="514"/>
      <c r="E8" s="16">
        <v>4.3</v>
      </c>
      <c r="F8" s="31"/>
      <c r="G8" s="523" t="s">
        <v>82</v>
      </c>
      <c r="H8" s="524">
        <f>'Labor Calculator'!I9</f>
        <v>0</v>
      </c>
      <c r="I8" s="524">
        <f>'Labor Calculator'!J9</f>
        <v>0</v>
      </c>
      <c r="J8" s="524">
        <f>'Labor Calculator'!K9</f>
        <v>0</v>
      </c>
      <c r="K8" s="524">
        <f>'Labor Calculator'!L9</f>
        <v>0</v>
      </c>
      <c r="L8" s="524">
        <f>'Labor Calculator'!M9</f>
        <v>0</v>
      </c>
      <c r="M8" s="524">
        <f>'Labor Calculator'!N9</f>
        <v>0</v>
      </c>
      <c r="N8" s="524">
        <f>'Labor Calculator'!O9</f>
        <v>0</v>
      </c>
      <c r="O8" s="524">
        <f>'Labor Calculator'!P9</f>
        <v>0</v>
      </c>
      <c r="P8" s="524">
        <f>'Labor Calculator'!Q9</f>
        <v>0</v>
      </c>
      <c r="Q8" s="524">
        <f>'Labor Calculator'!R9</f>
        <v>0</v>
      </c>
      <c r="R8" s="33"/>
      <c r="S8" s="42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</row>
    <row r="9" spans="1:800" s="19" customFormat="1" ht="15.6" customHeight="1" x14ac:dyDescent="0.3">
      <c r="A9" s="32"/>
      <c r="B9" s="535" t="s">
        <v>89</v>
      </c>
      <c r="C9" s="535"/>
      <c r="D9" s="535"/>
      <c r="E9" s="535"/>
      <c r="F9" s="31"/>
      <c r="G9" s="523"/>
      <c r="H9" s="524"/>
      <c r="I9" s="524"/>
      <c r="J9" s="524"/>
      <c r="K9" s="524"/>
      <c r="L9" s="524"/>
      <c r="M9" s="524"/>
      <c r="N9" s="524"/>
      <c r="O9" s="524"/>
      <c r="P9" s="524"/>
      <c r="Q9" s="524"/>
      <c r="R9" s="33"/>
      <c r="S9" s="42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</row>
    <row r="10" spans="1:800" s="34" customFormat="1" ht="15.6" customHeight="1" x14ac:dyDescent="0.3">
      <c r="B10" s="535"/>
      <c r="C10" s="535"/>
      <c r="D10" s="535"/>
      <c r="E10" s="535"/>
      <c r="F10" s="35">
        <v>0</v>
      </c>
      <c r="G10" s="36" t="s">
        <v>50</v>
      </c>
      <c r="H10" s="73">
        <f>'Labor Calculator'!I11</f>
        <v>0</v>
      </c>
      <c r="I10" s="73">
        <f>'Labor Calculator'!J11</f>
        <v>0</v>
      </c>
      <c r="J10" s="73">
        <f>'Labor Calculator'!K11</f>
        <v>0</v>
      </c>
      <c r="K10" s="73">
        <f>'Labor Calculator'!L11</f>
        <v>0</v>
      </c>
      <c r="L10" s="73">
        <f>'Labor Calculator'!M11</f>
        <v>0</v>
      </c>
      <c r="M10" s="73">
        <f>'Labor Calculator'!N11</f>
        <v>0</v>
      </c>
      <c r="N10" s="73">
        <f>'Labor Calculator'!O11</f>
        <v>0</v>
      </c>
      <c r="O10" s="73">
        <f>'Labor Calculator'!P11</f>
        <v>0</v>
      </c>
      <c r="P10" s="73">
        <f>'Labor Calculator'!Q11</f>
        <v>0</v>
      </c>
      <c r="Q10" s="73">
        <f>'Labor Calculator'!R11</f>
        <v>0</v>
      </c>
      <c r="R10" s="37"/>
      <c r="S10" s="429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</row>
    <row r="11" spans="1:800" s="34" customFormat="1" ht="15.6" customHeight="1" x14ac:dyDescent="0.3">
      <c r="B11" s="536" t="s">
        <v>134</v>
      </c>
      <c r="C11" s="536"/>
      <c r="D11" s="536"/>
      <c r="E11" s="536"/>
      <c r="F11" s="40"/>
      <c r="G11" s="76" t="s">
        <v>51</v>
      </c>
      <c r="H11" s="74">
        <f>IFERROR(H10*$E$7,"")</f>
        <v>0</v>
      </c>
      <c r="I11" s="74">
        <f t="shared" ref="I11:Q11" si="0">IFERROR(I10*$E$7,"")</f>
        <v>0</v>
      </c>
      <c r="J11" s="74">
        <f t="shared" si="0"/>
        <v>0</v>
      </c>
      <c r="K11" s="74">
        <f t="shared" si="0"/>
        <v>0</v>
      </c>
      <c r="L11" s="74">
        <f t="shared" si="0"/>
        <v>0</v>
      </c>
      <c r="M11" s="74">
        <f t="shared" si="0"/>
        <v>0</v>
      </c>
      <c r="N11" s="74">
        <f t="shared" si="0"/>
        <v>0</v>
      </c>
      <c r="O11" s="74">
        <f t="shared" si="0"/>
        <v>0</v>
      </c>
      <c r="P11" s="74">
        <f t="shared" si="0"/>
        <v>0</v>
      </c>
      <c r="Q11" s="74">
        <f t="shared" si="0"/>
        <v>0</v>
      </c>
      <c r="R11" s="41"/>
      <c r="S11" s="430"/>
    </row>
    <row r="12" spans="1:800" s="34" customFormat="1" ht="15.6" customHeight="1" x14ac:dyDescent="0.3">
      <c r="B12" s="521" t="s">
        <v>67</v>
      </c>
      <c r="C12" s="521"/>
      <c r="D12" s="521"/>
      <c r="E12" s="20">
        <f>'Labor Calculator'!E11</f>
        <v>0</v>
      </c>
      <c r="F12" s="40"/>
      <c r="G12" s="36" t="s">
        <v>53</v>
      </c>
      <c r="H12" s="75">
        <f>'Labor Calculator'!I14</f>
        <v>0</v>
      </c>
      <c r="I12" s="75">
        <f>'Labor Calculator'!J14</f>
        <v>0</v>
      </c>
      <c r="J12" s="75">
        <f>'Labor Calculator'!K14</f>
        <v>0</v>
      </c>
      <c r="K12" s="75">
        <f>'Labor Calculator'!L14</f>
        <v>0</v>
      </c>
      <c r="L12" s="75">
        <f>'Labor Calculator'!M14</f>
        <v>0</v>
      </c>
      <c r="M12" s="75">
        <f>'Labor Calculator'!N14</f>
        <v>0</v>
      </c>
      <c r="N12" s="75">
        <f>'Labor Calculator'!O14</f>
        <v>0</v>
      </c>
      <c r="O12" s="75">
        <f>'Labor Calculator'!P14</f>
        <v>0</v>
      </c>
      <c r="P12" s="75">
        <f>'Labor Calculator'!Q14</f>
        <v>0</v>
      </c>
      <c r="Q12" s="75">
        <f>'Labor Calculator'!R14</f>
        <v>0</v>
      </c>
      <c r="R12" s="39">
        <f>SUM(H12:Q12)</f>
        <v>0</v>
      </c>
      <c r="S12" s="430"/>
    </row>
    <row r="13" spans="1:800" s="34" customFormat="1" ht="15.6" customHeight="1" x14ac:dyDescent="0.3">
      <c r="B13" s="514" t="s">
        <v>95</v>
      </c>
      <c r="C13" s="514"/>
      <c r="D13" s="514"/>
      <c r="E13" s="24">
        <f>'Labor Calculator'!E12</f>
        <v>0</v>
      </c>
      <c r="F13" s="40"/>
      <c r="G13" s="36" t="s">
        <v>54</v>
      </c>
      <c r="H13" s="75">
        <f>'Labor Calculator'!I16</f>
        <v>0</v>
      </c>
      <c r="I13" s="75">
        <f>'Labor Calculator'!J16</f>
        <v>0</v>
      </c>
      <c r="J13" s="75">
        <f>'Labor Calculator'!K16</f>
        <v>0</v>
      </c>
      <c r="K13" s="75">
        <f>'Labor Calculator'!L16</f>
        <v>0</v>
      </c>
      <c r="L13" s="75">
        <f>'Labor Calculator'!M16</f>
        <v>0</v>
      </c>
      <c r="M13" s="75">
        <f>'Labor Calculator'!N16</f>
        <v>0</v>
      </c>
      <c r="N13" s="75">
        <f>'Labor Calculator'!O16</f>
        <v>0</v>
      </c>
      <c r="O13" s="75">
        <f>'Labor Calculator'!P16</f>
        <v>0</v>
      </c>
      <c r="P13" s="75">
        <f>'Labor Calculator'!Q16</f>
        <v>0</v>
      </c>
      <c r="Q13" s="75">
        <f>'Labor Calculator'!R16</f>
        <v>0</v>
      </c>
      <c r="R13" s="39">
        <f>SUM(H13:Q13)</f>
        <v>0</v>
      </c>
      <c r="S13" s="430"/>
    </row>
    <row r="14" spans="1:800" s="34" customFormat="1" ht="15.6" customHeight="1" x14ac:dyDescent="0.3">
      <c r="G14" s="36" t="s">
        <v>55</v>
      </c>
      <c r="H14" s="75">
        <f>'Labor Calculator'!I18</f>
        <v>0</v>
      </c>
      <c r="I14" s="75">
        <f>'Labor Calculator'!J18</f>
        <v>0</v>
      </c>
      <c r="J14" s="75">
        <f>'Labor Calculator'!K18</f>
        <v>0</v>
      </c>
      <c r="K14" s="75">
        <f>'Labor Calculator'!L18</f>
        <v>0</v>
      </c>
      <c r="L14" s="75">
        <f>'Labor Calculator'!M18</f>
        <v>0</v>
      </c>
      <c r="M14" s="75">
        <f>'Labor Calculator'!N18</f>
        <v>0</v>
      </c>
      <c r="N14" s="75">
        <f>'Labor Calculator'!O18</f>
        <v>0</v>
      </c>
      <c r="O14" s="75">
        <f>'Labor Calculator'!P18</f>
        <v>0</v>
      </c>
      <c r="P14" s="75">
        <f>'Labor Calculator'!Q18</f>
        <v>0</v>
      </c>
      <c r="Q14" s="75">
        <f>'Labor Calculator'!R18</f>
        <v>0</v>
      </c>
      <c r="R14" s="42"/>
      <c r="S14" s="430"/>
    </row>
    <row r="15" spans="1:800" s="34" customFormat="1" ht="15.6" customHeight="1" x14ac:dyDescent="0.3">
      <c r="B15" s="534" t="s">
        <v>94</v>
      </c>
      <c r="C15" s="534"/>
      <c r="D15" s="534"/>
      <c r="E15" s="534"/>
      <c r="F15" s="43"/>
      <c r="G15" s="36" t="s">
        <v>56</v>
      </c>
      <c r="H15" s="44">
        <f>IFERROR(H12+H13,"")</f>
        <v>0</v>
      </c>
      <c r="I15" s="44">
        <f t="shared" ref="I15:Q15" si="1">IFERROR(I12+I13,"")</f>
        <v>0</v>
      </c>
      <c r="J15" s="44">
        <f t="shared" si="1"/>
        <v>0</v>
      </c>
      <c r="K15" s="44">
        <f t="shared" si="1"/>
        <v>0</v>
      </c>
      <c r="L15" s="44">
        <f t="shared" si="1"/>
        <v>0</v>
      </c>
      <c r="M15" s="44">
        <f t="shared" si="1"/>
        <v>0</v>
      </c>
      <c r="N15" s="44">
        <f t="shared" si="1"/>
        <v>0</v>
      </c>
      <c r="O15" s="44">
        <f t="shared" si="1"/>
        <v>0</v>
      </c>
      <c r="P15" s="44">
        <f t="shared" si="1"/>
        <v>0</v>
      </c>
      <c r="Q15" s="44">
        <f t="shared" si="1"/>
        <v>0</v>
      </c>
      <c r="R15" s="45">
        <f>SUM(H15:Q15)</f>
        <v>0</v>
      </c>
      <c r="S15" s="430"/>
    </row>
    <row r="16" spans="1:800" s="34" customFormat="1" ht="15.6" customHeight="1" x14ac:dyDescent="0.3">
      <c r="B16" s="521" t="s">
        <v>68</v>
      </c>
      <c r="C16" s="521"/>
      <c r="D16" s="79">
        <f>'Labor Calculator'!E10</f>
        <v>24</v>
      </c>
      <c r="E16" s="21">
        <f>D16/12</f>
        <v>2</v>
      </c>
      <c r="F16" s="43"/>
      <c r="G16" s="46" t="s">
        <v>57</v>
      </c>
      <c r="H16" s="44">
        <f>IFERROR((H12*H14)*$E$8,"")</f>
        <v>0</v>
      </c>
      <c r="I16" s="44">
        <f>IFERROR((I12*I14)*$E$8,"")</f>
        <v>0</v>
      </c>
      <c r="J16" s="44">
        <f t="shared" ref="J16:Q16" si="2">IFERROR((J12*J14)*$E$8,"")</f>
        <v>0</v>
      </c>
      <c r="K16" s="44">
        <f t="shared" si="2"/>
        <v>0</v>
      </c>
      <c r="L16" s="44">
        <f t="shared" si="2"/>
        <v>0</v>
      </c>
      <c r="M16" s="44">
        <f t="shared" si="2"/>
        <v>0</v>
      </c>
      <c r="N16" s="44">
        <f t="shared" si="2"/>
        <v>0</v>
      </c>
      <c r="O16" s="44">
        <f t="shared" si="2"/>
        <v>0</v>
      </c>
      <c r="P16" s="44">
        <f t="shared" si="2"/>
        <v>0</v>
      </c>
      <c r="Q16" s="44">
        <f t="shared" si="2"/>
        <v>0</v>
      </c>
      <c r="R16" s="39">
        <f>SUM(H16:Q16)</f>
        <v>0</v>
      </c>
      <c r="S16" s="430"/>
    </row>
    <row r="17" spans="1:19" s="47" customFormat="1" ht="15.6" customHeight="1" x14ac:dyDescent="0.3">
      <c r="A17" s="34"/>
      <c r="B17" s="532" t="s">
        <v>71</v>
      </c>
      <c r="C17" s="532"/>
      <c r="D17" s="79">
        <v>0</v>
      </c>
      <c r="E17" s="21">
        <f>D17/12</f>
        <v>0</v>
      </c>
      <c r="G17" s="46" t="s">
        <v>59</v>
      </c>
      <c r="H17" s="48" t="str">
        <f>IFERROR(H12/H15,"")</f>
        <v/>
      </c>
      <c r="I17" s="48" t="str">
        <f t="shared" ref="I17:R17" si="3">IFERROR(I12/I15,"")</f>
        <v/>
      </c>
      <c r="J17" s="48" t="str">
        <f t="shared" si="3"/>
        <v/>
      </c>
      <c r="K17" s="48" t="str">
        <f t="shared" si="3"/>
        <v/>
      </c>
      <c r="L17" s="48" t="str">
        <f t="shared" si="3"/>
        <v/>
      </c>
      <c r="M17" s="48" t="str">
        <f t="shared" si="3"/>
        <v/>
      </c>
      <c r="N17" s="48" t="str">
        <f t="shared" si="3"/>
        <v/>
      </c>
      <c r="O17" s="48" t="str">
        <f t="shared" si="3"/>
        <v/>
      </c>
      <c r="P17" s="48" t="str">
        <f t="shared" si="3"/>
        <v/>
      </c>
      <c r="Q17" s="48" t="str">
        <f t="shared" si="3"/>
        <v/>
      </c>
      <c r="R17" s="49" t="str">
        <f t="shared" si="3"/>
        <v/>
      </c>
      <c r="S17" s="431"/>
    </row>
    <row r="18" spans="1:19" s="34" customFormat="1" ht="13.8" customHeight="1" x14ac:dyDescent="0.3">
      <c r="B18" s="533" t="s">
        <v>88</v>
      </c>
      <c r="C18" s="533"/>
      <c r="D18" s="533"/>
      <c r="E18" s="23">
        <f>SUM(E16:E17)</f>
        <v>2</v>
      </c>
      <c r="F18" s="43"/>
      <c r="G18" s="46" t="s">
        <v>58</v>
      </c>
      <c r="H18" s="44">
        <f>IFERROR((H13*H14)*$E$8,"")</f>
        <v>0</v>
      </c>
      <c r="I18" s="44">
        <f t="shared" ref="I18:Q18" si="4">IFERROR((I13*I14)*$E$8,"")</f>
        <v>0</v>
      </c>
      <c r="J18" s="44">
        <f t="shared" si="4"/>
        <v>0</v>
      </c>
      <c r="K18" s="44">
        <f t="shared" si="4"/>
        <v>0</v>
      </c>
      <c r="L18" s="44">
        <f t="shared" si="4"/>
        <v>0</v>
      </c>
      <c r="M18" s="44">
        <f t="shared" si="4"/>
        <v>0</v>
      </c>
      <c r="N18" s="44">
        <f t="shared" si="4"/>
        <v>0</v>
      </c>
      <c r="O18" s="44">
        <f t="shared" si="4"/>
        <v>0</v>
      </c>
      <c r="P18" s="44">
        <f t="shared" si="4"/>
        <v>0</v>
      </c>
      <c r="Q18" s="44">
        <f t="shared" si="4"/>
        <v>0</v>
      </c>
      <c r="R18" s="39">
        <f>SUM(H18:Q18)</f>
        <v>0</v>
      </c>
      <c r="S18" s="430"/>
    </row>
    <row r="19" spans="1:19" s="47" customFormat="1" ht="15.6" customHeight="1" x14ac:dyDescent="0.3">
      <c r="A19" s="34"/>
      <c r="B19" s="34"/>
      <c r="C19" s="34"/>
      <c r="D19" s="34"/>
      <c r="E19" s="34"/>
      <c r="G19" s="46" t="s">
        <v>60</v>
      </c>
      <c r="H19" s="48" t="str">
        <f>IFERROR(H13/H15,"")</f>
        <v/>
      </c>
      <c r="I19" s="48" t="str">
        <f t="shared" ref="I19:R19" si="5">IFERROR(I13/I15,"")</f>
        <v/>
      </c>
      <c r="J19" s="48" t="str">
        <f t="shared" si="5"/>
        <v/>
      </c>
      <c r="K19" s="48" t="str">
        <f t="shared" si="5"/>
        <v/>
      </c>
      <c r="L19" s="48" t="str">
        <f t="shared" si="5"/>
        <v/>
      </c>
      <c r="M19" s="48" t="str">
        <f t="shared" si="5"/>
        <v/>
      </c>
      <c r="N19" s="48" t="str">
        <f t="shared" si="5"/>
        <v/>
      </c>
      <c r="O19" s="48" t="str">
        <f t="shared" si="5"/>
        <v/>
      </c>
      <c r="P19" s="48" t="str">
        <f t="shared" si="5"/>
        <v/>
      </c>
      <c r="Q19" s="48" t="str">
        <f t="shared" si="5"/>
        <v/>
      </c>
      <c r="R19" s="49" t="str">
        <f t="shared" si="5"/>
        <v/>
      </c>
      <c r="S19" s="431"/>
    </row>
    <row r="20" spans="1:19" s="52" customFormat="1" ht="15.6" customHeight="1" x14ac:dyDescent="0.3">
      <c r="A20" s="34"/>
      <c r="B20" s="536" t="s">
        <v>92</v>
      </c>
      <c r="C20" s="536"/>
      <c r="D20" s="536"/>
      <c r="E20" s="536"/>
      <c r="F20" s="47"/>
      <c r="G20" s="36" t="s">
        <v>61</v>
      </c>
      <c r="H20" s="50">
        <f>(H16+H18)*H11</f>
        <v>0</v>
      </c>
      <c r="I20" s="50">
        <f t="shared" ref="I20:Q20" si="6">(I16+I18)*I11</f>
        <v>0</v>
      </c>
      <c r="J20" s="50">
        <f t="shared" si="6"/>
        <v>0</v>
      </c>
      <c r="K20" s="50">
        <f t="shared" si="6"/>
        <v>0</v>
      </c>
      <c r="L20" s="50">
        <f t="shared" si="6"/>
        <v>0</v>
      </c>
      <c r="M20" s="50">
        <f t="shared" si="6"/>
        <v>0</v>
      </c>
      <c r="N20" s="50">
        <f t="shared" si="6"/>
        <v>0</v>
      </c>
      <c r="O20" s="50">
        <f t="shared" si="6"/>
        <v>0</v>
      </c>
      <c r="P20" s="50">
        <f t="shared" si="6"/>
        <v>0</v>
      </c>
      <c r="Q20" s="50">
        <f t="shared" si="6"/>
        <v>0</v>
      </c>
      <c r="R20" s="51">
        <f>SUM(H20:Q20)</f>
        <v>0</v>
      </c>
      <c r="S20" s="432"/>
    </row>
    <row r="21" spans="1:19" s="47" customFormat="1" ht="15.6" customHeight="1" x14ac:dyDescent="0.3">
      <c r="A21" s="34"/>
      <c r="B21" s="520"/>
      <c r="C21" s="520"/>
      <c r="D21" s="520"/>
      <c r="E21" s="80"/>
      <c r="F21" s="53" t="e">
        <f>SUM(#REF!)</f>
        <v>#REF!</v>
      </c>
      <c r="G21" s="36" t="s">
        <v>93</v>
      </c>
      <c r="H21" s="54">
        <f t="shared" ref="H21:Q21" si="7">H20*$E$12</f>
        <v>0</v>
      </c>
      <c r="I21" s="54">
        <f t="shared" si="7"/>
        <v>0</v>
      </c>
      <c r="J21" s="54">
        <f t="shared" si="7"/>
        <v>0</v>
      </c>
      <c r="K21" s="54">
        <f t="shared" si="7"/>
        <v>0</v>
      </c>
      <c r="L21" s="54">
        <f t="shared" si="7"/>
        <v>0</v>
      </c>
      <c r="M21" s="54">
        <f t="shared" si="7"/>
        <v>0</v>
      </c>
      <c r="N21" s="54">
        <f t="shared" si="7"/>
        <v>0</v>
      </c>
      <c r="O21" s="54">
        <f t="shared" si="7"/>
        <v>0</v>
      </c>
      <c r="P21" s="54">
        <f t="shared" si="7"/>
        <v>0</v>
      </c>
      <c r="Q21" s="54">
        <f t="shared" si="7"/>
        <v>0</v>
      </c>
      <c r="R21" s="51">
        <f t="shared" ref="R21:R25" si="8">SUM(H21:Q21)</f>
        <v>0</v>
      </c>
      <c r="S21" s="431"/>
    </row>
    <row r="22" spans="1:19" s="47" customFormat="1" ht="15.6" customHeight="1" x14ac:dyDescent="0.3">
      <c r="A22" s="34"/>
      <c r="B22" s="520"/>
      <c r="C22" s="520"/>
      <c r="D22" s="520"/>
      <c r="E22" s="80"/>
      <c r="F22" s="22"/>
      <c r="G22" s="36" t="s">
        <v>96</v>
      </c>
      <c r="H22" s="54" t="str">
        <f t="shared" ref="H22:Q22" si="9">IF(H15&gt;0,$E$13,"")</f>
        <v/>
      </c>
      <c r="I22" s="54" t="str">
        <f t="shared" si="9"/>
        <v/>
      </c>
      <c r="J22" s="54" t="str">
        <f t="shared" si="9"/>
        <v/>
      </c>
      <c r="K22" s="54" t="str">
        <f t="shared" si="9"/>
        <v/>
      </c>
      <c r="L22" s="54" t="str">
        <f t="shared" si="9"/>
        <v/>
      </c>
      <c r="M22" s="54" t="str">
        <f t="shared" si="9"/>
        <v/>
      </c>
      <c r="N22" s="54" t="str">
        <f t="shared" si="9"/>
        <v/>
      </c>
      <c r="O22" s="54" t="str">
        <f t="shared" si="9"/>
        <v/>
      </c>
      <c r="P22" s="54" t="str">
        <f t="shared" si="9"/>
        <v/>
      </c>
      <c r="Q22" s="54" t="str">
        <f t="shared" si="9"/>
        <v/>
      </c>
      <c r="R22" s="51">
        <f t="shared" si="8"/>
        <v>0</v>
      </c>
      <c r="S22" s="431"/>
    </row>
    <row r="23" spans="1:19" s="47" customFormat="1" ht="15.6" customHeight="1" x14ac:dyDescent="0.3">
      <c r="A23" s="34"/>
      <c r="B23" s="520"/>
      <c r="C23" s="520"/>
      <c r="D23" s="520"/>
      <c r="E23" s="80"/>
      <c r="G23" s="36" t="s">
        <v>90</v>
      </c>
      <c r="H23" s="54">
        <f>H11*$E$18</f>
        <v>0</v>
      </c>
      <c r="I23" s="54">
        <f t="shared" ref="I23:Q23" si="10">IFERROR(I11*$E$18,"")</f>
        <v>0</v>
      </c>
      <c r="J23" s="54">
        <f t="shared" si="10"/>
        <v>0</v>
      </c>
      <c r="K23" s="54">
        <f t="shared" si="10"/>
        <v>0</v>
      </c>
      <c r="L23" s="54">
        <f t="shared" si="10"/>
        <v>0</v>
      </c>
      <c r="M23" s="54">
        <f t="shared" si="10"/>
        <v>0</v>
      </c>
      <c r="N23" s="54">
        <f t="shared" si="10"/>
        <v>0</v>
      </c>
      <c r="O23" s="54">
        <f t="shared" si="10"/>
        <v>0</v>
      </c>
      <c r="P23" s="54">
        <f t="shared" si="10"/>
        <v>0</v>
      </c>
      <c r="Q23" s="54">
        <f t="shared" si="10"/>
        <v>0</v>
      </c>
      <c r="R23" s="51">
        <f t="shared" si="8"/>
        <v>0</v>
      </c>
      <c r="S23" s="431"/>
    </row>
    <row r="24" spans="1:19" s="47" customFormat="1" ht="15.6" customHeight="1" x14ac:dyDescent="0.3">
      <c r="A24" s="34"/>
      <c r="B24" s="514" t="s">
        <v>100</v>
      </c>
      <c r="C24" s="514"/>
      <c r="D24" s="514"/>
      <c r="E24" s="55">
        <f>SUM(E21:E23)</f>
        <v>0</v>
      </c>
      <c r="G24" s="36" t="s">
        <v>91</v>
      </c>
      <c r="H24" s="54">
        <f>$E$24</f>
        <v>0</v>
      </c>
      <c r="I24" s="54">
        <f t="shared" ref="I24:Q24" si="11">$E$24</f>
        <v>0</v>
      </c>
      <c r="J24" s="54">
        <f t="shared" si="11"/>
        <v>0</v>
      </c>
      <c r="K24" s="54">
        <f t="shared" si="11"/>
        <v>0</v>
      </c>
      <c r="L24" s="54">
        <f t="shared" si="11"/>
        <v>0</v>
      </c>
      <c r="M24" s="54">
        <f t="shared" si="11"/>
        <v>0</v>
      </c>
      <c r="N24" s="54">
        <f t="shared" si="11"/>
        <v>0</v>
      </c>
      <c r="O24" s="54">
        <f t="shared" si="11"/>
        <v>0</v>
      </c>
      <c r="P24" s="54">
        <f t="shared" si="11"/>
        <v>0</v>
      </c>
      <c r="Q24" s="54">
        <f t="shared" si="11"/>
        <v>0</v>
      </c>
      <c r="R24" s="51">
        <f t="shared" si="8"/>
        <v>0</v>
      </c>
      <c r="S24" s="431"/>
    </row>
    <row r="25" spans="1:19" s="47" customFormat="1" ht="15.6" customHeight="1" x14ac:dyDescent="0.3">
      <c r="A25" s="34"/>
      <c r="B25" s="521">
        <f>'Labor Calculator'!C137</f>
        <v>0</v>
      </c>
      <c r="C25" s="521"/>
      <c r="D25" s="521"/>
      <c r="E25" s="81">
        <v>0</v>
      </c>
      <c r="G25" s="36" t="s">
        <v>209</v>
      </c>
      <c r="H25" s="54">
        <f>$E$25*(H11*(H16+H18))</f>
        <v>0</v>
      </c>
      <c r="I25" s="54">
        <f t="shared" ref="I25:Q25" si="12">$E$25*(I11*(I16+I18))</f>
        <v>0</v>
      </c>
      <c r="J25" s="54">
        <f t="shared" si="12"/>
        <v>0</v>
      </c>
      <c r="K25" s="54">
        <f t="shared" si="12"/>
        <v>0</v>
      </c>
      <c r="L25" s="54">
        <f t="shared" si="12"/>
        <v>0</v>
      </c>
      <c r="M25" s="54">
        <f t="shared" si="12"/>
        <v>0</v>
      </c>
      <c r="N25" s="54">
        <f t="shared" si="12"/>
        <v>0</v>
      </c>
      <c r="O25" s="54">
        <f t="shared" si="12"/>
        <v>0</v>
      </c>
      <c r="P25" s="54">
        <f t="shared" si="12"/>
        <v>0</v>
      </c>
      <c r="Q25" s="54">
        <f t="shared" si="12"/>
        <v>0</v>
      </c>
      <c r="R25" s="51">
        <f t="shared" si="8"/>
        <v>0</v>
      </c>
      <c r="S25" s="431"/>
    </row>
    <row r="26" spans="1:19" s="47" customFormat="1" ht="15.6" customHeight="1" x14ac:dyDescent="0.3">
      <c r="A26" s="34"/>
      <c r="G26" s="46" t="s">
        <v>101</v>
      </c>
      <c r="H26" s="56">
        <f>SUM(H21:H25)</f>
        <v>0</v>
      </c>
      <c r="I26" s="56">
        <f t="shared" ref="I26:Q26" si="13">SUM(I21:I25)</f>
        <v>0</v>
      </c>
      <c r="J26" s="56">
        <f t="shared" si="13"/>
        <v>0</v>
      </c>
      <c r="K26" s="56">
        <f t="shared" si="13"/>
        <v>0</v>
      </c>
      <c r="L26" s="56">
        <f t="shared" si="13"/>
        <v>0</v>
      </c>
      <c r="M26" s="56">
        <f t="shared" si="13"/>
        <v>0</v>
      </c>
      <c r="N26" s="56">
        <f t="shared" si="13"/>
        <v>0</v>
      </c>
      <c r="O26" s="56">
        <f t="shared" si="13"/>
        <v>0</v>
      </c>
      <c r="P26" s="56">
        <f t="shared" si="13"/>
        <v>0</v>
      </c>
      <c r="Q26" s="56">
        <f t="shared" si="13"/>
        <v>0</v>
      </c>
      <c r="R26" s="51">
        <f>SUM(H26:Q26)</f>
        <v>0</v>
      </c>
      <c r="S26" s="431"/>
    </row>
    <row r="27" spans="1:19" s="47" customFormat="1" ht="15.6" customHeight="1" x14ac:dyDescent="0.3">
      <c r="A27" s="34"/>
      <c r="G27" s="46" t="s">
        <v>102</v>
      </c>
      <c r="H27" s="48" t="str">
        <f>IFERROR(H26/H28,"")</f>
        <v/>
      </c>
      <c r="I27" s="48" t="str">
        <f t="shared" ref="I27" si="14">IFERROR(I26/I28,"")</f>
        <v/>
      </c>
      <c r="J27" s="48" t="str">
        <f t="shared" ref="J27" si="15">IFERROR(J26/J28,"")</f>
        <v/>
      </c>
      <c r="K27" s="48" t="str">
        <f t="shared" ref="K27" si="16">IFERROR(K26/K28,"")</f>
        <v/>
      </c>
      <c r="L27" s="48" t="str">
        <f t="shared" ref="L27" si="17">IFERROR(L26/L28,"")</f>
        <v/>
      </c>
      <c r="M27" s="48" t="str">
        <f t="shared" ref="M27" si="18">IFERROR(M26/M28,"")</f>
        <v/>
      </c>
      <c r="N27" s="48" t="str">
        <f t="shared" ref="N27" si="19">IFERROR(N26/N28,"")</f>
        <v/>
      </c>
      <c r="O27" s="48" t="str">
        <f t="shared" ref="O27" si="20">IFERROR(O26/O28,"")</f>
        <v/>
      </c>
      <c r="P27" s="48" t="str">
        <f t="shared" ref="P27" si="21">IFERROR(P26/P28,"")</f>
        <v/>
      </c>
      <c r="Q27" s="48" t="str">
        <f t="shared" ref="Q27" si="22">IFERROR(Q26/Q28,"")</f>
        <v/>
      </c>
      <c r="R27" s="48" t="str">
        <f>IFERROR(R26/R28,"")</f>
        <v/>
      </c>
      <c r="S27" s="431"/>
    </row>
    <row r="28" spans="1:19" s="47" customFormat="1" ht="15.6" customHeight="1" x14ac:dyDescent="0.3">
      <c r="A28" s="34"/>
      <c r="G28" s="46" t="s">
        <v>99</v>
      </c>
      <c r="H28" s="56">
        <f>SUM(H20:H25)</f>
        <v>0</v>
      </c>
      <c r="I28" s="56">
        <f t="shared" ref="I28:Q28" si="23">SUM(I20:I25)</f>
        <v>0</v>
      </c>
      <c r="J28" s="56">
        <f t="shared" si="23"/>
        <v>0</v>
      </c>
      <c r="K28" s="56">
        <f t="shared" si="23"/>
        <v>0</v>
      </c>
      <c r="L28" s="56">
        <f t="shared" si="23"/>
        <v>0</v>
      </c>
      <c r="M28" s="56">
        <f t="shared" si="23"/>
        <v>0</v>
      </c>
      <c r="N28" s="56">
        <f t="shared" si="23"/>
        <v>0</v>
      </c>
      <c r="O28" s="56">
        <f t="shared" si="23"/>
        <v>0</v>
      </c>
      <c r="P28" s="56">
        <f t="shared" si="23"/>
        <v>0</v>
      </c>
      <c r="Q28" s="56">
        <f t="shared" si="23"/>
        <v>0</v>
      </c>
      <c r="R28" s="51">
        <f t="shared" ref="R28:R30" si="24">SUM(H28:Q28)</f>
        <v>0</v>
      </c>
      <c r="S28" s="431"/>
    </row>
    <row r="29" spans="1:19" s="34" customFormat="1" ht="15.6" customHeight="1" x14ac:dyDescent="0.3">
      <c r="F29" s="57"/>
      <c r="G29" s="36" t="s">
        <v>97</v>
      </c>
      <c r="H29" s="54" t="str">
        <f>IFERROR(H28*H17,"")</f>
        <v/>
      </c>
      <c r="I29" s="54" t="str">
        <f t="shared" ref="I29:Q29" si="25">IFERROR(I28*I17,"")</f>
        <v/>
      </c>
      <c r="J29" s="54" t="str">
        <f t="shared" si="25"/>
        <v/>
      </c>
      <c r="K29" s="54" t="str">
        <f t="shared" si="25"/>
        <v/>
      </c>
      <c r="L29" s="54" t="str">
        <f t="shared" si="25"/>
        <v/>
      </c>
      <c r="M29" s="54" t="str">
        <f t="shared" si="25"/>
        <v/>
      </c>
      <c r="N29" s="54" t="str">
        <f t="shared" si="25"/>
        <v/>
      </c>
      <c r="O29" s="54" t="str">
        <f t="shared" si="25"/>
        <v/>
      </c>
      <c r="P29" s="54" t="str">
        <f t="shared" si="25"/>
        <v/>
      </c>
      <c r="Q29" s="54" t="str">
        <f t="shared" si="25"/>
        <v/>
      </c>
      <c r="R29" s="51">
        <f t="shared" si="24"/>
        <v>0</v>
      </c>
      <c r="S29" s="430"/>
    </row>
    <row r="30" spans="1:19" s="34" customFormat="1" ht="15.6" customHeight="1" x14ac:dyDescent="0.3">
      <c r="F30" s="57"/>
      <c r="G30" s="36" t="s">
        <v>98</v>
      </c>
      <c r="H30" s="54" t="str">
        <f t="shared" ref="H30" si="26">IFERROR(H28-H29,"")</f>
        <v/>
      </c>
      <c r="I30" s="54" t="str">
        <f t="shared" ref="I30" si="27">IFERROR(I28-I29,"")</f>
        <v/>
      </c>
      <c r="J30" s="54" t="str">
        <f t="shared" ref="J30" si="28">IFERROR(J28-J29,"")</f>
        <v/>
      </c>
      <c r="K30" s="54" t="str">
        <f t="shared" ref="K30" si="29">IFERROR(K28-K29,"")</f>
        <v/>
      </c>
      <c r="L30" s="54" t="str">
        <f t="shared" ref="L30" si="30">IFERROR(L28-L29,"")</f>
        <v/>
      </c>
      <c r="M30" s="54" t="str">
        <f t="shared" ref="M30" si="31">IFERROR(M28-M29,"")</f>
        <v/>
      </c>
      <c r="N30" s="54" t="str">
        <f t="shared" ref="N30" si="32">IFERROR(N28-N29,"")</f>
        <v/>
      </c>
      <c r="O30" s="54" t="str">
        <f t="shared" ref="O30" si="33">IFERROR(O28-O29,"")</f>
        <v/>
      </c>
      <c r="P30" s="54" t="str">
        <f t="shared" ref="P30" si="34">IFERROR(P28-P29,"")</f>
        <v/>
      </c>
      <c r="Q30" s="54" t="str">
        <f t="shared" ref="Q30" si="35">IFERROR(Q28-Q29,"")</f>
        <v/>
      </c>
      <c r="R30" s="51">
        <f t="shared" si="24"/>
        <v>0</v>
      </c>
      <c r="S30" s="430"/>
    </row>
    <row r="31" spans="1:19" s="26" customFormat="1" ht="15.6" customHeight="1" x14ac:dyDescent="0.3">
      <c r="F31" s="58"/>
      <c r="G31" s="59" t="s">
        <v>62</v>
      </c>
      <c r="H31" s="60" t="str">
        <f>IFERROR(H29+H30,"")</f>
        <v/>
      </c>
      <c r="I31" s="60" t="str">
        <f t="shared" ref="I31:Q31" si="36">IFERROR(I29+I30,"")</f>
        <v/>
      </c>
      <c r="J31" s="60" t="str">
        <f t="shared" si="36"/>
        <v/>
      </c>
      <c r="K31" s="60" t="str">
        <f t="shared" si="36"/>
        <v/>
      </c>
      <c r="L31" s="60" t="str">
        <f t="shared" si="36"/>
        <v/>
      </c>
      <c r="M31" s="60" t="str">
        <f t="shared" si="36"/>
        <v/>
      </c>
      <c r="N31" s="60" t="str">
        <f t="shared" si="36"/>
        <v/>
      </c>
      <c r="O31" s="60" t="str">
        <f t="shared" si="36"/>
        <v/>
      </c>
      <c r="P31" s="60" t="str">
        <f t="shared" si="36"/>
        <v/>
      </c>
      <c r="Q31" s="60" t="str">
        <f t="shared" si="36"/>
        <v/>
      </c>
      <c r="R31" s="60">
        <f>SUM(H31:Q31)</f>
        <v>0</v>
      </c>
      <c r="S31" s="431"/>
    </row>
    <row r="32" spans="1:19" s="25" customFormat="1" ht="16.2" customHeight="1" x14ac:dyDescent="0.3">
      <c r="A32" s="12"/>
      <c r="G32" s="527" t="s">
        <v>84</v>
      </c>
      <c r="H32" s="527"/>
      <c r="I32" s="527"/>
      <c r="J32" s="527"/>
      <c r="K32" s="527"/>
      <c r="L32" s="527"/>
      <c r="M32" s="527"/>
      <c r="N32" s="527"/>
      <c r="O32" s="527"/>
      <c r="P32" s="527"/>
      <c r="Q32" s="527"/>
      <c r="R32" s="527"/>
      <c r="S32" s="433"/>
    </row>
    <row r="33" spans="6:19" s="34" customFormat="1" ht="15.6" customHeight="1" x14ac:dyDescent="0.3">
      <c r="F33" s="47"/>
      <c r="G33" s="61" t="s">
        <v>63</v>
      </c>
      <c r="H33" s="77">
        <f>'Labor Calculator'!I19</f>
        <v>0</v>
      </c>
      <c r="I33" s="77">
        <f>'Labor Calculator'!J19</f>
        <v>0</v>
      </c>
      <c r="J33" s="77">
        <f>'Labor Calculator'!K19</f>
        <v>0</v>
      </c>
      <c r="K33" s="77">
        <f>'Labor Calculator'!L19</f>
        <v>0</v>
      </c>
      <c r="L33" s="77">
        <f>'Labor Calculator'!M19</f>
        <v>0</v>
      </c>
      <c r="M33" s="77">
        <f>'Labor Calculator'!N19</f>
        <v>0</v>
      </c>
      <c r="N33" s="77">
        <f>'Labor Calculator'!O19</f>
        <v>0</v>
      </c>
      <c r="O33" s="77">
        <f>'Labor Calculator'!P19</f>
        <v>0</v>
      </c>
      <c r="P33" s="77">
        <f>'Labor Calculator'!Q19</f>
        <v>0</v>
      </c>
      <c r="Q33" s="77">
        <f>'Labor Calculator'!R19</f>
        <v>0</v>
      </c>
      <c r="R33" s="62">
        <f>SUM(H33:Q33)</f>
        <v>0</v>
      </c>
      <c r="S33" s="430"/>
    </row>
    <row r="34" spans="6:19" s="34" customFormat="1" ht="15.6" customHeight="1" x14ac:dyDescent="0.3">
      <c r="F34" s="47"/>
      <c r="G34" s="36" t="s">
        <v>61</v>
      </c>
      <c r="H34" s="50">
        <f t="shared" ref="H34:Q34" si="37">IFERROR(H20*H33,"")</f>
        <v>0</v>
      </c>
      <c r="I34" s="50">
        <f t="shared" si="37"/>
        <v>0</v>
      </c>
      <c r="J34" s="50">
        <f t="shared" si="37"/>
        <v>0</v>
      </c>
      <c r="K34" s="50">
        <f t="shared" si="37"/>
        <v>0</v>
      </c>
      <c r="L34" s="50">
        <f t="shared" si="37"/>
        <v>0</v>
      </c>
      <c r="M34" s="50">
        <f t="shared" si="37"/>
        <v>0</v>
      </c>
      <c r="N34" s="50">
        <f t="shared" si="37"/>
        <v>0</v>
      </c>
      <c r="O34" s="50">
        <f t="shared" si="37"/>
        <v>0</v>
      </c>
      <c r="P34" s="50">
        <f t="shared" si="37"/>
        <v>0</v>
      </c>
      <c r="Q34" s="50">
        <f t="shared" si="37"/>
        <v>0</v>
      </c>
      <c r="R34" s="51">
        <f>SUM(H34:Q34)</f>
        <v>0</v>
      </c>
      <c r="S34" s="430"/>
    </row>
    <row r="35" spans="6:19" s="34" customFormat="1" ht="15.6" customHeight="1" x14ac:dyDescent="0.3">
      <c r="F35" s="47"/>
      <c r="G35" s="36" t="s">
        <v>93</v>
      </c>
      <c r="H35" s="54">
        <f t="shared" ref="H35:Q35" si="38">IFERROR(H21*H33,"")</f>
        <v>0</v>
      </c>
      <c r="I35" s="54">
        <f t="shared" si="38"/>
        <v>0</v>
      </c>
      <c r="J35" s="54">
        <f t="shared" si="38"/>
        <v>0</v>
      </c>
      <c r="K35" s="54">
        <f t="shared" si="38"/>
        <v>0</v>
      </c>
      <c r="L35" s="54">
        <f t="shared" si="38"/>
        <v>0</v>
      </c>
      <c r="M35" s="54">
        <f t="shared" si="38"/>
        <v>0</v>
      </c>
      <c r="N35" s="54">
        <f t="shared" si="38"/>
        <v>0</v>
      </c>
      <c r="O35" s="54">
        <f t="shared" si="38"/>
        <v>0</v>
      </c>
      <c r="P35" s="54">
        <f t="shared" si="38"/>
        <v>0</v>
      </c>
      <c r="Q35" s="54">
        <f t="shared" si="38"/>
        <v>0</v>
      </c>
      <c r="R35" s="51">
        <f t="shared" ref="R35:R37" si="39">SUM(H35:Q35)</f>
        <v>0</v>
      </c>
      <c r="S35" s="430"/>
    </row>
    <row r="36" spans="6:19" s="34" customFormat="1" ht="15.6" customHeight="1" x14ac:dyDescent="0.3">
      <c r="F36" s="47"/>
      <c r="G36" s="36" t="s">
        <v>96</v>
      </c>
      <c r="H36" s="54" t="str">
        <f t="shared" ref="H36:Q36" si="40">IFERROR(H22*H33,"")</f>
        <v/>
      </c>
      <c r="I36" s="54" t="str">
        <f t="shared" si="40"/>
        <v/>
      </c>
      <c r="J36" s="54" t="str">
        <f t="shared" si="40"/>
        <v/>
      </c>
      <c r="K36" s="54" t="str">
        <f t="shared" si="40"/>
        <v/>
      </c>
      <c r="L36" s="54" t="str">
        <f t="shared" si="40"/>
        <v/>
      </c>
      <c r="M36" s="54" t="str">
        <f t="shared" si="40"/>
        <v/>
      </c>
      <c r="N36" s="54" t="str">
        <f t="shared" si="40"/>
        <v/>
      </c>
      <c r="O36" s="54" t="str">
        <f t="shared" si="40"/>
        <v/>
      </c>
      <c r="P36" s="54" t="str">
        <f t="shared" si="40"/>
        <v/>
      </c>
      <c r="Q36" s="54" t="str">
        <f t="shared" si="40"/>
        <v/>
      </c>
      <c r="R36" s="51">
        <f t="shared" si="39"/>
        <v>0</v>
      </c>
      <c r="S36" s="430"/>
    </row>
    <row r="37" spans="6:19" s="34" customFormat="1" ht="15.6" customHeight="1" x14ac:dyDescent="0.3">
      <c r="F37" s="47"/>
      <c r="G37" s="36" t="s">
        <v>90</v>
      </c>
      <c r="H37" s="54">
        <f t="shared" ref="H37:Q37" si="41">IFERROR(H23*H33,"")</f>
        <v>0</v>
      </c>
      <c r="I37" s="54">
        <f t="shared" si="41"/>
        <v>0</v>
      </c>
      <c r="J37" s="54">
        <f t="shared" si="41"/>
        <v>0</v>
      </c>
      <c r="K37" s="54">
        <f t="shared" si="41"/>
        <v>0</v>
      </c>
      <c r="L37" s="54">
        <f t="shared" si="41"/>
        <v>0</v>
      </c>
      <c r="M37" s="54">
        <f t="shared" si="41"/>
        <v>0</v>
      </c>
      <c r="N37" s="54">
        <f t="shared" si="41"/>
        <v>0</v>
      </c>
      <c r="O37" s="54">
        <f t="shared" si="41"/>
        <v>0</v>
      </c>
      <c r="P37" s="54">
        <f t="shared" si="41"/>
        <v>0</v>
      </c>
      <c r="Q37" s="54">
        <f t="shared" si="41"/>
        <v>0</v>
      </c>
      <c r="R37" s="51">
        <f t="shared" si="39"/>
        <v>0</v>
      </c>
      <c r="S37" s="430"/>
    </row>
    <row r="38" spans="6:19" s="34" customFormat="1" ht="15.6" customHeight="1" x14ac:dyDescent="0.3">
      <c r="F38" s="47"/>
      <c r="G38" s="46" t="s">
        <v>91</v>
      </c>
      <c r="H38" s="56">
        <f t="shared" ref="H38:Q38" si="42">IFERROR($E$24*H33,"")</f>
        <v>0</v>
      </c>
      <c r="I38" s="56">
        <f t="shared" si="42"/>
        <v>0</v>
      </c>
      <c r="J38" s="56">
        <f t="shared" si="42"/>
        <v>0</v>
      </c>
      <c r="K38" s="56">
        <f t="shared" si="42"/>
        <v>0</v>
      </c>
      <c r="L38" s="56">
        <f t="shared" si="42"/>
        <v>0</v>
      </c>
      <c r="M38" s="56">
        <f t="shared" si="42"/>
        <v>0</v>
      </c>
      <c r="N38" s="56">
        <f t="shared" si="42"/>
        <v>0</v>
      </c>
      <c r="O38" s="56">
        <f t="shared" si="42"/>
        <v>0</v>
      </c>
      <c r="P38" s="56">
        <f t="shared" si="42"/>
        <v>0</v>
      </c>
      <c r="Q38" s="56">
        <f t="shared" si="42"/>
        <v>0</v>
      </c>
      <c r="R38" s="51">
        <f>SUM(H38:Q38)</f>
        <v>0</v>
      </c>
      <c r="S38" s="430"/>
    </row>
    <row r="39" spans="6:19" s="34" customFormat="1" ht="15.6" customHeight="1" x14ac:dyDescent="0.3">
      <c r="F39" s="47"/>
      <c r="G39" s="46" t="s">
        <v>101</v>
      </c>
      <c r="H39" s="56">
        <f>IFERROR(H26*H33,"")</f>
        <v>0</v>
      </c>
      <c r="I39" s="56">
        <f t="shared" ref="I39:Q39" si="43">IFERROR(I26*I33,"")</f>
        <v>0</v>
      </c>
      <c r="J39" s="56">
        <f t="shared" si="43"/>
        <v>0</v>
      </c>
      <c r="K39" s="56">
        <f t="shared" si="43"/>
        <v>0</v>
      </c>
      <c r="L39" s="56">
        <f t="shared" si="43"/>
        <v>0</v>
      </c>
      <c r="M39" s="56">
        <f t="shared" si="43"/>
        <v>0</v>
      </c>
      <c r="N39" s="56">
        <f t="shared" si="43"/>
        <v>0</v>
      </c>
      <c r="O39" s="56">
        <f t="shared" si="43"/>
        <v>0</v>
      </c>
      <c r="P39" s="56">
        <f t="shared" si="43"/>
        <v>0</v>
      </c>
      <c r="Q39" s="56">
        <f t="shared" si="43"/>
        <v>0</v>
      </c>
      <c r="R39" s="51">
        <f>SUM(H39:Q39)</f>
        <v>0</v>
      </c>
      <c r="S39" s="430"/>
    </row>
    <row r="40" spans="6:19" s="34" customFormat="1" ht="15.6" customHeight="1" x14ac:dyDescent="0.3">
      <c r="F40" s="47"/>
      <c r="G40" s="46" t="s">
        <v>102</v>
      </c>
      <c r="H40" s="48" t="str">
        <f t="shared" ref="H40" si="44">IFERROR(H39/H41,"")</f>
        <v/>
      </c>
      <c r="I40" s="48" t="str">
        <f t="shared" ref="I40" si="45">IFERROR(I39/I41,"")</f>
        <v/>
      </c>
      <c r="J40" s="48" t="str">
        <f t="shared" ref="J40" si="46">IFERROR(J39/J41,"")</f>
        <v/>
      </c>
      <c r="K40" s="48" t="str">
        <f t="shared" ref="K40" si="47">IFERROR(K39/K41,"")</f>
        <v/>
      </c>
      <c r="L40" s="48" t="str">
        <f t="shared" ref="L40" si="48">IFERROR(L39/L41,"")</f>
        <v/>
      </c>
      <c r="M40" s="48" t="str">
        <f t="shared" ref="M40" si="49">IFERROR(M39/M41,"")</f>
        <v/>
      </c>
      <c r="N40" s="48" t="str">
        <f t="shared" ref="N40" si="50">IFERROR(N39/N41,"")</f>
        <v/>
      </c>
      <c r="O40" s="48" t="str">
        <f t="shared" ref="O40" si="51">IFERROR(O39/O41,"")</f>
        <v/>
      </c>
      <c r="P40" s="48" t="str">
        <f t="shared" ref="P40" si="52">IFERROR(P39/P41,"")</f>
        <v/>
      </c>
      <c r="Q40" s="48" t="str">
        <f t="shared" ref="Q40" si="53">IFERROR(Q39/Q41,"")</f>
        <v/>
      </c>
      <c r="R40" s="48" t="str">
        <f>IFERROR(R39/R41,"")</f>
        <v/>
      </c>
      <c r="S40" s="430"/>
    </row>
    <row r="41" spans="6:19" s="34" customFormat="1" ht="15.6" customHeight="1" x14ac:dyDescent="0.3">
      <c r="F41" s="47"/>
      <c r="G41" s="46" t="s">
        <v>99</v>
      </c>
      <c r="H41" s="56">
        <f>IFERROR(H28*H33,"")</f>
        <v>0</v>
      </c>
      <c r="I41" s="56">
        <f t="shared" ref="I41:Q41" si="54">IFERROR(I28*I33,"")</f>
        <v>0</v>
      </c>
      <c r="J41" s="56">
        <f t="shared" si="54"/>
        <v>0</v>
      </c>
      <c r="K41" s="56">
        <f t="shared" si="54"/>
        <v>0</v>
      </c>
      <c r="L41" s="56">
        <f t="shared" si="54"/>
        <v>0</v>
      </c>
      <c r="M41" s="56">
        <f t="shared" si="54"/>
        <v>0</v>
      </c>
      <c r="N41" s="56">
        <f t="shared" si="54"/>
        <v>0</v>
      </c>
      <c r="O41" s="56">
        <f t="shared" si="54"/>
        <v>0</v>
      </c>
      <c r="P41" s="56">
        <f t="shared" si="54"/>
        <v>0</v>
      </c>
      <c r="Q41" s="56">
        <f t="shared" si="54"/>
        <v>0</v>
      </c>
      <c r="R41" s="51">
        <f t="shared" ref="R41:R45" si="55">SUM(H41:Q41)</f>
        <v>0</v>
      </c>
      <c r="S41" s="430"/>
    </row>
    <row r="42" spans="6:19" s="34" customFormat="1" ht="15.6" customHeight="1" x14ac:dyDescent="0.3">
      <c r="F42" s="47"/>
      <c r="G42" s="46" t="s">
        <v>136</v>
      </c>
      <c r="H42" s="67">
        <f>H33*H16</f>
        <v>0</v>
      </c>
      <c r="I42" s="67">
        <f t="shared" ref="I42:Q42" si="56">I33*I16</f>
        <v>0</v>
      </c>
      <c r="J42" s="67">
        <f t="shared" si="56"/>
        <v>0</v>
      </c>
      <c r="K42" s="67">
        <f t="shared" si="56"/>
        <v>0</v>
      </c>
      <c r="L42" s="67">
        <f t="shared" si="56"/>
        <v>0</v>
      </c>
      <c r="M42" s="67">
        <f t="shared" si="56"/>
        <v>0</v>
      </c>
      <c r="N42" s="67">
        <f t="shared" si="56"/>
        <v>0</v>
      </c>
      <c r="O42" s="67">
        <f t="shared" si="56"/>
        <v>0</v>
      </c>
      <c r="P42" s="67">
        <f t="shared" si="56"/>
        <v>0</v>
      </c>
      <c r="Q42" s="67">
        <f t="shared" si="56"/>
        <v>0</v>
      </c>
      <c r="R42" s="39">
        <f>SUM(H42:Q42)</f>
        <v>0</v>
      </c>
      <c r="S42" s="430"/>
    </row>
    <row r="43" spans="6:19" s="34" customFormat="1" ht="15.6" customHeight="1" x14ac:dyDescent="0.3">
      <c r="F43" s="47"/>
      <c r="G43" s="36" t="s">
        <v>97</v>
      </c>
      <c r="H43" s="54" t="str">
        <f>IFERROR(H29*H33,"")</f>
        <v/>
      </c>
      <c r="I43" s="54" t="str">
        <f t="shared" ref="I43:Q43" si="57">IFERROR(I29*I33,"")</f>
        <v/>
      </c>
      <c r="J43" s="54" t="str">
        <f t="shared" si="57"/>
        <v/>
      </c>
      <c r="K43" s="54" t="str">
        <f t="shared" si="57"/>
        <v/>
      </c>
      <c r="L43" s="54" t="str">
        <f t="shared" si="57"/>
        <v/>
      </c>
      <c r="M43" s="54" t="str">
        <f t="shared" si="57"/>
        <v/>
      </c>
      <c r="N43" s="54" t="str">
        <f t="shared" si="57"/>
        <v/>
      </c>
      <c r="O43" s="54" t="str">
        <f t="shared" si="57"/>
        <v/>
      </c>
      <c r="P43" s="54" t="str">
        <f t="shared" si="57"/>
        <v/>
      </c>
      <c r="Q43" s="54" t="str">
        <f t="shared" si="57"/>
        <v/>
      </c>
      <c r="R43" s="51">
        <f t="shared" si="55"/>
        <v>0</v>
      </c>
      <c r="S43" s="430"/>
    </row>
    <row r="44" spans="6:19" s="34" customFormat="1" ht="15.6" customHeight="1" x14ac:dyDescent="0.3">
      <c r="F44" s="47"/>
      <c r="G44" s="36" t="s">
        <v>137</v>
      </c>
      <c r="H44" s="44">
        <f>H33*H18</f>
        <v>0</v>
      </c>
      <c r="I44" s="44">
        <f t="shared" ref="I44:Q44" si="58">I33*I18</f>
        <v>0</v>
      </c>
      <c r="J44" s="44">
        <f t="shared" si="58"/>
        <v>0</v>
      </c>
      <c r="K44" s="44">
        <f t="shared" si="58"/>
        <v>0</v>
      </c>
      <c r="L44" s="44">
        <f t="shared" si="58"/>
        <v>0</v>
      </c>
      <c r="M44" s="44">
        <f t="shared" si="58"/>
        <v>0</v>
      </c>
      <c r="N44" s="44">
        <f t="shared" si="58"/>
        <v>0</v>
      </c>
      <c r="O44" s="44">
        <f t="shared" si="58"/>
        <v>0</v>
      </c>
      <c r="P44" s="44">
        <f t="shared" si="58"/>
        <v>0</v>
      </c>
      <c r="Q44" s="44">
        <f t="shared" si="58"/>
        <v>0</v>
      </c>
      <c r="R44" s="39">
        <f>SUM(H44:Q44)</f>
        <v>0</v>
      </c>
      <c r="S44" s="430"/>
    </row>
    <row r="45" spans="6:19" s="34" customFormat="1" ht="15.6" customHeight="1" x14ac:dyDescent="0.3">
      <c r="F45" s="47"/>
      <c r="G45" s="36" t="s">
        <v>98</v>
      </c>
      <c r="H45" s="54" t="str">
        <f t="shared" ref="H45" si="59">IFERROR(H30*H33,"")</f>
        <v/>
      </c>
      <c r="I45" s="54" t="str">
        <f t="shared" ref="I45:Q45" si="60">IFERROR(I30*I33,"")</f>
        <v/>
      </c>
      <c r="J45" s="54" t="str">
        <f t="shared" si="60"/>
        <v/>
      </c>
      <c r="K45" s="54" t="str">
        <f t="shared" si="60"/>
        <v/>
      </c>
      <c r="L45" s="54" t="str">
        <f t="shared" si="60"/>
        <v/>
      </c>
      <c r="M45" s="54" t="str">
        <f t="shared" si="60"/>
        <v/>
      </c>
      <c r="N45" s="54" t="str">
        <f t="shared" si="60"/>
        <v/>
      </c>
      <c r="O45" s="54" t="str">
        <f t="shared" si="60"/>
        <v/>
      </c>
      <c r="P45" s="54" t="str">
        <f t="shared" si="60"/>
        <v/>
      </c>
      <c r="Q45" s="54" t="str">
        <f t="shared" si="60"/>
        <v/>
      </c>
      <c r="R45" s="51">
        <f t="shared" si="55"/>
        <v>0</v>
      </c>
      <c r="S45" s="430"/>
    </row>
    <row r="46" spans="6:19" s="34" customFormat="1" ht="15.6" customHeight="1" x14ac:dyDescent="0.3">
      <c r="F46" s="47"/>
      <c r="G46" s="59" t="s">
        <v>62</v>
      </c>
      <c r="H46" s="60" t="str">
        <f>IFERROR(H43+H45,"")</f>
        <v/>
      </c>
      <c r="I46" s="60" t="str">
        <f t="shared" ref="I46:Q46" si="61">IFERROR(I43+I45,"")</f>
        <v/>
      </c>
      <c r="J46" s="60" t="str">
        <f t="shared" si="61"/>
        <v/>
      </c>
      <c r="K46" s="60" t="str">
        <f t="shared" si="61"/>
        <v/>
      </c>
      <c r="L46" s="60" t="str">
        <f t="shared" si="61"/>
        <v/>
      </c>
      <c r="M46" s="60" t="str">
        <f t="shared" si="61"/>
        <v/>
      </c>
      <c r="N46" s="60" t="str">
        <f t="shared" si="61"/>
        <v/>
      </c>
      <c r="O46" s="60" t="str">
        <f t="shared" si="61"/>
        <v/>
      </c>
      <c r="P46" s="60" t="str">
        <f t="shared" si="61"/>
        <v/>
      </c>
      <c r="Q46" s="60" t="str">
        <f t="shared" si="61"/>
        <v/>
      </c>
      <c r="R46" s="60">
        <f>R43+R45</f>
        <v>0</v>
      </c>
      <c r="S46" s="430"/>
    </row>
    <row r="47" spans="6:19" x14ac:dyDescent="0.3">
      <c r="R47" s="68"/>
      <c r="S47" s="426"/>
    </row>
    <row r="48" spans="6:19" x14ac:dyDescent="0.3">
      <c r="S48" s="426"/>
    </row>
  </sheetData>
  <mergeCells count="43">
    <mergeCell ref="B4:E5"/>
    <mergeCell ref="B12:D12"/>
    <mergeCell ref="B17:C17"/>
    <mergeCell ref="B21:D21"/>
    <mergeCell ref="B13:D13"/>
    <mergeCell ref="B18:D18"/>
    <mergeCell ref="B15:E15"/>
    <mergeCell ref="B16:C16"/>
    <mergeCell ref="B7:D7"/>
    <mergeCell ref="B8:D8"/>
    <mergeCell ref="B9:E10"/>
    <mergeCell ref="B11:E11"/>
    <mergeCell ref="B20:E20"/>
    <mergeCell ref="P4:P5"/>
    <mergeCell ref="H4:H5"/>
    <mergeCell ref="I4:I5"/>
    <mergeCell ref="G32:R32"/>
    <mergeCell ref="G7:R7"/>
    <mergeCell ref="G4:G5"/>
    <mergeCell ref="Q8:Q9"/>
    <mergeCell ref="K8:K9"/>
    <mergeCell ref="L8:L9"/>
    <mergeCell ref="M8:M9"/>
    <mergeCell ref="N8:N9"/>
    <mergeCell ref="O8:O9"/>
    <mergeCell ref="P8:P9"/>
    <mergeCell ref="J4:J5"/>
    <mergeCell ref="B22:D22"/>
    <mergeCell ref="B25:D25"/>
    <mergeCell ref="B24:D24"/>
    <mergeCell ref="B23:D23"/>
    <mergeCell ref="B2:R2"/>
    <mergeCell ref="G8:G9"/>
    <mergeCell ref="H8:H9"/>
    <mergeCell ref="I8:I9"/>
    <mergeCell ref="J8:J9"/>
    <mergeCell ref="Q4:Q5"/>
    <mergeCell ref="R4:R5"/>
    <mergeCell ref="K4:K5"/>
    <mergeCell ref="L4:L5"/>
    <mergeCell ref="M4:M5"/>
    <mergeCell ref="N4:N5"/>
    <mergeCell ref="O4:O5"/>
  </mergeCells>
  <phoneticPr fontId="9" type="noConversion"/>
  <pageMargins left="0.7" right="0.7" top="0.75" bottom="0.75" header="0.3" footer="0.3"/>
  <pageSetup scale="45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DFB44-C9D6-4726-ABA8-483C7059B6AF}">
  <sheetPr>
    <tabColor rgb="FFFF0000"/>
    <pageSetUpPr fitToPage="1"/>
  </sheetPr>
  <dimension ref="B2:M112"/>
  <sheetViews>
    <sheetView showGridLines="0" showRowColHeaders="0" showZeros="0" workbookViewId="0">
      <pane ySplit="10" topLeftCell="A11" activePane="bottomLeft" state="frozen"/>
      <selection pane="bottomLeft" activeCell="E13" sqref="E13"/>
    </sheetView>
  </sheetViews>
  <sheetFormatPr defaultColWidth="9.109375" defaultRowHeight="18" customHeight="1" x14ac:dyDescent="0.3"/>
  <cols>
    <col min="1" max="1" width="2.33203125" customWidth="1"/>
    <col min="2" max="2" width="20.5546875" customWidth="1"/>
    <col min="3" max="3" width="19" customWidth="1"/>
    <col min="4" max="4" width="0.44140625" customWidth="1"/>
    <col min="5" max="5" width="12.109375" style="3" customWidth="1"/>
    <col min="6" max="6" width="1.6640625" style="3" customWidth="1"/>
  </cols>
  <sheetData>
    <row r="2" spans="2:8" ht="21" customHeight="1" x14ac:dyDescent="0.3">
      <c r="B2" s="546" t="s">
        <v>25</v>
      </c>
      <c r="C2" s="546"/>
      <c r="D2" s="546"/>
      <c r="E2" s="546"/>
    </row>
    <row r="3" spans="2:8" s="274" customFormat="1" ht="21" customHeight="1" x14ac:dyDescent="0.35">
      <c r="B3" s="78">
        <f>'Start Here'!$D$5</f>
        <v>0</v>
      </c>
      <c r="D3" s="275"/>
      <c r="E3" s="275"/>
      <c r="F3" s="276"/>
    </row>
    <row r="4" spans="2:8" s="277" customFormat="1" ht="21" customHeight="1" x14ac:dyDescent="0.35">
      <c r="B4" s="278">
        <f>'Start Here'!$D$7</f>
        <v>0</v>
      </c>
      <c r="D4" s="138"/>
      <c r="E4" s="138"/>
      <c r="F4" s="279"/>
    </row>
    <row r="5" spans="2:8" s="280" customFormat="1" ht="21" customHeight="1" x14ac:dyDescent="0.35">
      <c r="B5" s="189" t="s">
        <v>26</v>
      </c>
      <c r="C5" s="469" t="str">
        <f>'Start Here'!$D$9</f>
        <v>Select</v>
      </c>
      <c r="D5" s="469"/>
      <c r="E5" s="469"/>
      <c r="F5" s="78"/>
      <c r="G5" s="78"/>
      <c r="H5" s="78"/>
    </row>
    <row r="6" spans="2:8" s="284" customFormat="1" ht="21" customHeight="1" x14ac:dyDescent="0.35">
      <c r="B6" s="294" t="s">
        <v>27</v>
      </c>
      <c r="C6" s="469" t="str">
        <f>'Start Here'!$D$11</f>
        <v>Select</v>
      </c>
      <c r="D6" s="469"/>
      <c r="E6" s="469"/>
      <c r="F6" s="282"/>
      <c r="G6" s="282"/>
      <c r="H6" s="283"/>
    </row>
    <row r="7" spans="2:8" s="284" customFormat="1" ht="3" customHeight="1" x14ac:dyDescent="0.3">
      <c r="B7" s="281"/>
      <c r="C7" s="282"/>
      <c r="D7" s="282"/>
      <c r="E7" s="282"/>
      <c r="F7" s="282"/>
      <c r="G7" s="282"/>
      <c r="H7" s="283"/>
    </row>
    <row r="8" spans="2:8" s="286" customFormat="1" ht="18" customHeight="1" x14ac:dyDescent="0.3">
      <c r="B8" s="539" t="s">
        <v>0</v>
      </c>
      <c r="C8" s="539"/>
      <c r="D8" s="285"/>
      <c r="E8" s="540" t="s">
        <v>414</v>
      </c>
      <c r="F8" s="285"/>
    </row>
    <row r="9" spans="2:8" ht="18" customHeight="1" x14ac:dyDescent="0.3">
      <c r="B9" s="539"/>
      <c r="C9" s="539"/>
      <c r="D9" s="287"/>
      <c r="E9" s="541"/>
      <c r="F9" s="288"/>
    </row>
    <row r="10" spans="2:8" s="1" customFormat="1" ht="18" customHeight="1" x14ac:dyDescent="0.3">
      <c r="B10" s="539"/>
      <c r="C10" s="539"/>
      <c r="D10" s="289"/>
      <c r="E10" s="290">
        <f>E11+E12</f>
        <v>0</v>
      </c>
      <c r="F10" s="4"/>
    </row>
    <row r="11" spans="2:8" ht="18" customHeight="1" x14ac:dyDescent="0.3">
      <c r="B11" s="542" t="s">
        <v>133</v>
      </c>
      <c r="C11" s="543"/>
      <c r="D11" s="291"/>
      <c r="E11" s="292">
        <f>'Labor Calculator'!I39</f>
        <v>0</v>
      </c>
      <c r="F11" s="271"/>
      <c r="G11" s="187"/>
    </row>
    <row r="12" spans="2:8" ht="18" customHeight="1" x14ac:dyDescent="0.3">
      <c r="B12" s="542" t="s">
        <v>415</v>
      </c>
      <c r="C12" s="543"/>
      <c r="D12" s="291"/>
      <c r="E12" s="292">
        <f>SUM(E13:E111)</f>
        <v>0</v>
      </c>
      <c r="F12" s="271"/>
      <c r="G12" s="187"/>
    </row>
    <row r="13" spans="2:8" ht="18" customHeight="1" x14ac:dyDescent="0.3">
      <c r="B13" s="544" t="s">
        <v>156</v>
      </c>
      <c r="C13" s="545"/>
      <c r="D13" s="291"/>
      <c r="E13" s="100"/>
      <c r="F13" s="271"/>
    </row>
    <row r="14" spans="2:8" ht="18" customHeight="1" x14ac:dyDescent="0.3">
      <c r="B14" s="544" t="s">
        <v>157</v>
      </c>
      <c r="C14" s="545"/>
      <c r="D14" s="291"/>
      <c r="E14" s="100"/>
      <c r="F14" s="271"/>
    </row>
    <row r="15" spans="2:8" ht="18" customHeight="1" x14ac:dyDescent="0.3">
      <c r="B15" s="544" t="s">
        <v>158</v>
      </c>
      <c r="C15" s="545"/>
      <c r="D15" s="291"/>
      <c r="E15" s="100"/>
      <c r="F15" s="271"/>
    </row>
    <row r="16" spans="2:8" ht="18" customHeight="1" x14ac:dyDescent="0.3">
      <c r="B16" s="544" t="s">
        <v>159</v>
      </c>
      <c r="C16" s="545"/>
      <c r="D16" s="291"/>
      <c r="E16" s="100"/>
      <c r="F16" s="271"/>
    </row>
    <row r="17" spans="2:13" ht="18" customHeight="1" x14ac:dyDescent="0.3">
      <c r="B17" s="544" t="s">
        <v>160</v>
      </c>
      <c r="C17" s="545"/>
      <c r="D17" s="291"/>
      <c r="E17" s="100"/>
      <c r="F17" s="271"/>
    </row>
    <row r="18" spans="2:13" ht="18" customHeight="1" x14ac:dyDescent="0.3">
      <c r="B18" s="544" t="s">
        <v>161</v>
      </c>
      <c r="C18" s="545"/>
      <c r="D18" s="291"/>
      <c r="E18" s="100"/>
      <c r="F18" s="293"/>
      <c r="M18" t="s">
        <v>407</v>
      </c>
    </row>
    <row r="19" spans="2:13" ht="18" customHeight="1" x14ac:dyDescent="0.3">
      <c r="B19" s="544" t="s">
        <v>162</v>
      </c>
      <c r="C19" s="545"/>
      <c r="D19" s="291"/>
      <c r="E19" s="100"/>
      <c r="F19" s="293"/>
    </row>
    <row r="20" spans="2:13" ht="18" customHeight="1" x14ac:dyDescent="0.3">
      <c r="B20" s="544" t="s">
        <v>163</v>
      </c>
      <c r="C20" s="545"/>
      <c r="D20" s="291"/>
      <c r="E20" s="100"/>
      <c r="F20" s="271"/>
    </row>
    <row r="21" spans="2:13" ht="18" customHeight="1" x14ac:dyDescent="0.3">
      <c r="B21" s="544" t="s">
        <v>164</v>
      </c>
      <c r="C21" s="545"/>
      <c r="D21" s="291"/>
      <c r="E21" s="100"/>
      <c r="F21" s="271"/>
    </row>
    <row r="22" spans="2:13" ht="18" customHeight="1" x14ac:dyDescent="0.3">
      <c r="B22" s="544" t="s">
        <v>165</v>
      </c>
      <c r="C22" s="545"/>
      <c r="D22" s="291"/>
      <c r="E22" s="100"/>
      <c r="F22" s="271"/>
    </row>
    <row r="23" spans="2:13" ht="18" customHeight="1" x14ac:dyDescent="0.3">
      <c r="B23" s="544" t="s">
        <v>166</v>
      </c>
      <c r="C23" s="545"/>
      <c r="D23" s="291"/>
      <c r="E23" s="100"/>
      <c r="F23" s="271"/>
    </row>
    <row r="24" spans="2:13" ht="18" customHeight="1" x14ac:dyDescent="0.3">
      <c r="B24" s="544" t="s">
        <v>167</v>
      </c>
      <c r="C24" s="545"/>
      <c r="D24" s="291"/>
      <c r="E24" s="100"/>
      <c r="F24" s="271"/>
    </row>
    <row r="25" spans="2:13" ht="18" customHeight="1" x14ac:dyDescent="0.3">
      <c r="B25" s="544" t="s">
        <v>168</v>
      </c>
      <c r="C25" s="545"/>
      <c r="D25" s="291"/>
      <c r="E25" s="100"/>
      <c r="F25" s="271"/>
    </row>
    <row r="26" spans="2:13" ht="18" customHeight="1" x14ac:dyDescent="0.3">
      <c r="B26" s="544" t="s">
        <v>169</v>
      </c>
      <c r="C26" s="545"/>
      <c r="D26" s="291"/>
      <c r="E26" s="100"/>
      <c r="F26" s="271"/>
    </row>
    <row r="27" spans="2:13" ht="18" customHeight="1" x14ac:dyDescent="0.3">
      <c r="B27" s="544" t="s">
        <v>170</v>
      </c>
      <c r="C27" s="545"/>
      <c r="D27" s="291"/>
      <c r="E27" s="100"/>
      <c r="F27" s="271"/>
    </row>
    <row r="28" spans="2:13" ht="18" customHeight="1" x14ac:dyDescent="0.3">
      <c r="B28" s="544" t="s">
        <v>171</v>
      </c>
      <c r="C28" s="545"/>
      <c r="D28" s="291"/>
      <c r="E28" s="100"/>
      <c r="F28" s="271"/>
    </row>
    <row r="29" spans="2:13" ht="18" customHeight="1" x14ac:dyDescent="0.3">
      <c r="B29" s="544" t="s">
        <v>172</v>
      </c>
      <c r="C29" s="545"/>
      <c r="D29" s="291"/>
      <c r="E29" s="100"/>
      <c r="F29" s="271"/>
    </row>
    <row r="30" spans="2:13" ht="18" customHeight="1" x14ac:dyDescent="0.3">
      <c r="B30" s="544" t="s">
        <v>173</v>
      </c>
      <c r="C30" s="545"/>
      <c r="D30" s="291"/>
      <c r="E30" s="100"/>
      <c r="F30" s="271"/>
    </row>
    <row r="31" spans="2:13" ht="18" customHeight="1" x14ac:dyDescent="0.3">
      <c r="B31" s="544" t="s">
        <v>174</v>
      </c>
      <c r="C31" s="545"/>
      <c r="D31" s="291"/>
      <c r="E31" s="100"/>
      <c r="F31" s="271"/>
    </row>
    <row r="32" spans="2:13" ht="18" customHeight="1" x14ac:dyDescent="0.3">
      <c r="B32" s="544" t="s">
        <v>175</v>
      </c>
      <c r="C32" s="545"/>
      <c r="D32" s="291"/>
      <c r="E32" s="100"/>
      <c r="F32" s="271"/>
    </row>
    <row r="33" spans="2:6" ht="18" customHeight="1" x14ac:dyDescent="0.3">
      <c r="B33" s="544" t="s">
        <v>176</v>
      </c>
      <c r="C33" s="545"/>
      <c r="D33" s="291"/>
      <c r="E33" s="100"/>
      <c r="F33" s="271"/>
    </row>
    <row r="34" spans="2:6" ht="18" customHeight="1" x14ac:dyDescent="0.3">
      <c r="B34" s="544" t="s">
        <v>177</v>
      </c>
      <c r="C34" s="545"/>
      <c r="D34" s="291"/>
      <c r="E34" s="100"/>
      <c r="F34" s="271"/>
    </row>
    <row r="35" spans="2:6" ht="18" customHeight="1" x14ac:dyDescent="0.3">
      <c r="B35" s="544" t="s">
        <v>178</v>
      </c>
      <c r="C35" s="545"/>
      <c r="D35" s="291"/>
      <c r="E35" s="100"/>
      <c r="F35" s="271"/>
    </row>
    <row r="36" spans="2:6" ht="18" customHeight="1" x14ac:dyDescent="0.3">
      <c r="B36" s="544" t="s">
        <v>179</v>
      </c>
      <c r="C36" s="545"/>
      <c r="D36" s="291"/>
      <c r="E36" s="100"/>
      <c r="F36" s="271"/>
    </row>
    <row r="37" spans="2:6" ht="18" customHeight="1" x14ac:dyDescent="0.3">
      <c r="B37" s="544" t="s">
        <v>180</v>
      </c>
      <c r="C37" s="545"/>
      <c r="D37" s="291"/>
      <c r="E37" s="100"/>
      <c r="F37" s="271"/>
    </row>
    <row r="38" spans="2:6" ht="18" customHeight="1" x14ac:dyDescent="0.3">
      <c r="B38" s="544" t="s">
        <v>181</v>
      </c>
      <c r="C38" s="545"/>
      <c r="D38" s="291"/>
      <c r="E38" s="100"/>
      <c r="F38" s="271"/>
    </row>
    <row r="39" spans="2:6" ht="18" customHeight="1" x14ac:dyDescent="0.3">
      <c r="B39" s="544" t="s">
        <v>182</v>
      </c>
      <c r="C39" s="545"/>
      <c r="D39" s="291"/>
      <c r="E39" s="100"/>
      <c r="F39" s="271"/>
    </row>
    <row r="40" spans="2:6" ht="18" customHeight="1" x14ac:dyDescent="0.3">
      <c r="B40" s="544" t="s">
        <v>183</v>
      </c>
      <c r="C40" s="545"/>
      <c r="D40" s="291"/>
      <c r="E40" s="100"/>
      <c r="F40" s="271"/>
    </row>
    <row r="41" spans="2:6" ht="18" customHeight="1" x14ac:dyDescent="0.3">
      <c r="B41" s="544" t="s">
        <v>184</v>
      </c>
      <c r="C41" s="545"/>
      <c r="D41" s="291"/>
      <c r="E41" s="100"/>
      <c r="F41" s="271"/>
    </row>
    <row r="42" spans="2:6" ht="18" customHeight="1" x14ac:dyDescent="0.3">
      <c r="B42" s="544" t="s">
        <v>185</v>
      </c>
      <c r="C42" s="545"/>
      <c r="D42" s="291"/>
      <c r="E42" s="100"/>
      <c r="F42" s="271"/>
    </row>
    <row r="43" spans="2:6" ht="18" customHeight="1" x14ac:dyDescent="0.3">
      <c r="B43" s="544" t="s">
        <v>186</v>
      </c>
      <c r="C43" s="545"/>
      <c r="D43" s="291"/>
      <c r="E43" s="100"/>
      <c r="F43" s="271"/>
    </row>
    <row r="44" spans="2:6" ht="18" customHeight="1" x14ac:dyDescent="0.3">
      <c r="B44" s="537"/>
      <c r="C44" s="538"/>
      <c r="D44" s="291"/>
      <c r="E44" s="100"/>
      <c r="F44" s="271"/>
    </row>
    <row r="45" spans="2:6" ht="18" customHeight="1" x14ac:dyDescent="0.3">
      <c r="B45" s="537"/>
      <c r="C45" s="538"/>
      <c r="D45" s="291"/>
      <c r="E45" s="100"/>
      <c r="F45" s="271"/>
    </row>
    <row r="46" spans="2:6" ht="18" customHeight="1" x14ac:dyDescent="0.3">
      <c r="B46" s="537"/>
      <c r="C46" s="538"/>
      <c r="D46" s="291"/>
      <c r="E46" s="100"/>
      <c r="F46" s="271"/>
    </row>
    <row r="47" spans="2:6" ht="18" customHeight="1" x14ac:dyDescent="0.3">
      <c r="B47" s="537"/>
      <c r="C47" s="538"/>
      <c r="D47" s="291"/>
      <c r="E47" s="100"/>
      <c r="F47" s="271"/>
    </row>
    <row r="48" spans="2:6" ht="18" customHeight="1" x14ac:dyDescent="0.3">
      <c r="B48" s="537"/>
      <c r="C48" s="538"/>
      <c r="D48" s="291"/>
      <c r="E48" s="100"/>
      <c r="F48" s="271"/>
    </row>
    <row r="49" spans="2:6" ht="18" customHeight="1" x14ac:dyDescent="0.3">
      <c r="B49" s="537"/>
      <c r="C49" s="538"/>
      <c r="D49" s="291"/>
      <c r="E49" s="100"/>
      <c r="F49" s="271"/>
    </row>
    <row r="50" spans="2:6" ht="18" customHeight="1" x14ac:dyDescent="0.3">
      <c r="B50" s="537"/>
      <c r="C50" s="538"/>
      <c r="D50" s="291"/>
      <c r="E50" s="100"/>
      <c r="F50" s="271"/>
    </row>
    <row r="51" spans="2:6" ht="18" customHeight="1" x14ac:dyDescent="0.3">
      <c r="B51" s="537"/>
      <c r="C51" s="538"/>
      <c r="D51" s="291"/>
      <c r="E51" s="100"/>
      <c r="F51" s="271"/>
    </row>
    <row r="52" spans="2:6" ht="18" customHeight="1" x14ac:dyDescent="0.3">
      <c r="B52" s="537"/>
      <c r="C52" s="538"/>
      <c r="D52" s="291"/>
      <c r="E52" s="100"/>
      <c r="F52" s="271"/>
    </row>
    <row r="53" spans="2:6" ht="18" customHeight="1" x14ac:dyDescent="0.3">
      <c r="B53" s="537"/>
      <c r="C53" s="538"/>
      <c r="D53" s="291"/>
      <c r="E53" s="100"/>
      <c r="F53" s="271"/>
    </row>
    <row r="54" spans="2:6" ht="18" customHeight="1" x14ac:dyDescent="0.3">
      <c r="B54" s="537"/>
      <c r="C54" s="538"/>
      <c r="D54" s="291"/>
      <c r="E54" s="100"/>
      <c r="F54" s="271"/>
    </row>
    <row r="55" spans="2:6" ht="18" customHeight="1" x14ac:dyDescent="0.3">
      <c r="B55" s="537"/>
      <c r="C55" s="538"/>
      <c r="D55" s="291"/>
      <c r="E55" s="100"/>
      <c r="F55" s="271"/>
    </row>
    <row r="56" spans="2:6" ht="18" customHeight="1" x14ac:dyDescent="0.3">
      <c r="B56" s="537"/>
      <c r="C56" s="538"/>
      <c r="D56" s="291"/>
      <c r="E56" s="100"/>
      <c r="F56" s="271"/>
    </row>
    <row r="57" spans="2:6" ht="18" customHeight="1" x14ac:dyDescent="0.3">
      <c r="B57" s="537"/>
      <c r="C57" s="538"/>
      <c r="D57" s="291"/>
      <c r="E57" s="100"/>
      <c r="F57" s="271"/>
    </row>
    <row r="58" spans="2:6" ht="18" customHeight="1" x14ac:dyDescent="0.3">
      <c r="B58" s="537"/>
      <c r="C58" s="538"/>
      <c r="D58" s="291"/>
      <c r="E58" s="100"/>
      <c r="F58" s="271"/>
    </row>
    <row r="59" spans="2:6" ht="18" customHeight="1" x14ac:dyDescent="0.3">
      <c r="B59" s="537"/>
      <c r="C59" s="538"/>
      <c r="D59" s="291"/>
      <c r="E59" s="100"/>
      <c r="F59" s="271"/>
    </row>
    <row r="60" spans="2:6" ht="18" customHeight="1" x14ac:dyDescent="0.3">
      <c r="B60" s="537"/>
      <c r="C60" s="538"/>
      <c r="D60" s="291"/>
      <c r="E60" s="100"/>
      <c r="F60" s="271"/>
    </row>
    <row r="61" spans="2:6" ht="18" customHeight="1" x14ac:dyDescent="0.3">
      <c r="B61" s="537"/>
      <c r="C61" s="538"/>
      <c r="D61" s="291"/>
      <c r="E61" s="100"/>
      <c r="F61" s="271"/>
    </row>
    <row r="62" spans="2:6" ht="18" customHeight="1" x14ac:dyDescent="0.3">
      <c r="B62" s="537"/>
      <c r="C62" s="538"/>
      <c r="D62" s="291"/>
      <c r="E62" s="100"/>
      <c r="F62" s="271"/>
    </row>
    <row r="63" spans="2:6" ht="18" customHeight="1" x14ac:dyDescent="0.3">
      <c r="B63" s="537"/>
      <c r="C63" s="538"/>
      <c r="D63" s="291"/>
      <c r="E63" s="100"/>
      <c r="F63" s="271"/>
    </row>
    <row r="64" spans="2:6" ht="18" customHeight="1" x14ac:dyDescent="0.3">
      <c r="B64" s="537"/>
      <c r="C64" s="538"/>
      <c r="D64" s="291"/>
      <c r="E64" s="100"/>
      <c r="F64" s="271"/>
    </row>
    <row r="65" spans="2:6" ht="18" customHeight="1" x14ac:dyDescent="0.3">
      <c r="B65" s="537"/>
      <c r="C65" s="538"/>
      <c r="D65" s="291"/>
      <c r="E65" s="100"/>
      <c r="F65" s="271"/>
    </row>
    <row r="66" spans="2:6" ht="18" customHeight="1" x14ac:dyDescent="0.3">
      <c r="B66" s="537"/>
      <c r="C66" s="538"/>
      <c r="D66" s="291"/>
      <c r="E66" s="100"/>
      <c r="F66" s="271"/>
    </row>
    <row r="67" spans="2:6" ht="18" customHeight="1" x14ac:dyDescent="0.3">
      <c r="B67" s="537"/>
      <c r="C67" s="538"/>
      <c r="D67" s="291"/>
      <c r="E67" s="100"/>
      <c r="F67" s="271"/>
    </row>
    <row r="68" spans="2:6" ht="18" customHeight="1" x14ac:dyDescent="0.3">
      <c r="B68" s="537"/>
      <c r="C68" s="538"/>
      <c r="D68" s="291"/>
      <c r="E68" s="100"/>
      <c r="F68" s="271"/>
    </row>
    <row r="69" spans="2:6" ht="18" customHeight="1" x14ac:dyDescent="0.3">
      <c r="B69" s="537"/>
      <c r="C69" s="538"/>
      <c r="D69" s="291"/>
      <c r="E69" s="100"/>
      <c r="F69" s="271"/>
    </row>
    <row r="70" spans="2:6" ht="18" customHeight="1" x14ac:dyDescent="0.3">
      <c r="B70" s="537"/>
      <c r="C70" s="538"/>
      <c r="D70" s="291"/>
      <c r="E70" s="100"/>
      <c r="F70" s="271"/>
    </row>
    <row r="71" spans="2:6" ht="18" customHeight="1" x14ac:dyDescent="0.3">
      <c r="B71" s="537"/>
      <c r="C71" s="538"/>
      <c r="D71" s="291"/>
      <c r="E71" s="100"/>
      <c r="F71" s="271"/>
    </row>
    <row r="72" spans="2:6" ht="18" customHeight="1" x14ac:dyDescent="0.3">
      <c r="B72" s="537"/>
      <c r="C72" s="538"/>
      <c r="D72" s="291"/>
      <c r="E72" s="100"/>
      <c r="F72" s="271"/>
    </row>
    <row r="73" spans="2:6" ht="18" customHeight="1" x14ac:dyDescent="0.3">
      <c r="B73" s="537"/>
      <c r="C73" s="538"/>
      <c r="D73" s="291"/>
      <c r="E73" s="100"/>
      <c r="F73" s="271"/>
    </row>
    <row r="74" spans="2:6" ht="18" customHeight="1" x14ac:dyDescent="0.3">
      <c r="B74" s="537"/>
      <c r="C74" s="538"/>
      <c r="D74" s="291"/>
      <c r="E74" s="100"/>
      <c r="F74" s="271"/>
    </row>
    <row r="75" spans="2:6" ht="18" customHeight="1" x14ac:dyDescent="0.3">
      <c r="B75" s="537"/>
      <c r="C75" s="538"/>
      <c r="D75" s="291"/>
      <c r="E75" s="100"/>
      <c r="F75" s="271"/>
    </row>
    <row r="76" spans="2:6" ht="18" customHeight="1" x14ac:dyDescent="0.3">
      <c r="B76" s="537"/>
      <c r="C76" s="538"/>
      <c r="D76" s="291"/>
      <c r="E76" s="100"/>
      <c r="F76" s="271"/>
    </row>
    <row r="77" spans="2:6" s="63" customFormat="1" ht="18" customHeight="1" x14ac:dyDescent="0.3">
      <c r="B77" s="537"/>
      <c r="C77" s="538"/>
      <c r="D77" s="291"/>
      <c r="E77" s="100"/>
      <c r="F77" s="271"/>
    </row>
    <row r="78" spans="2:6" s="63" customFormat="1" ht="18" customHeight="1" x14ac:dyDescent="0.3">
      <c r="B78" s="537"/>
      <c r="C78" s="538"/>
      <c r="D78" s="291"/>
      <c r="E78" s="100"/>
      <c r="F78" s="271"/>
    </row>
    <row r="79" spans="2:6" s="63" customFormat="1" ht="18" customHeight="1" x14ac:dyDescent="0.3">
      <c r="B79" s="537"/>
      <c r="C79" s="538"/>
      <c r="D79" s="291"/>
      <c r="E79" s="100"/>
      <c r="F79" s="271"/>
    </row>
    <row r="80" spans="2:6" s="63" customFormat="1" ht="18" customHeight="1" x14ac:dyDescent="0.3">
      <c r="B80" s="537"/>
      <c r="C80" s="538"/>
      <c r="D80" s="291"/>
      <c r="E80" s="100"/>
      <c r="F80" s="271"/>
    </row>
    <row r="81" spans="2:6" s="63" customFormat="1" ht="18" customHeight="1" x14ac:dyDescent="0.3">
      <c r="B81" s="537"/>
      <c r="C81" s="538"/>
      <c r="D81" s="291"/>
      <c r="E81" s="100"/>
      <c r="F81" s="271"/>
    </row>
    <row r="82" spans="2:6" s="63" customFormat="1" ht="18" customHeight="1" x14ac:dyDescent="0.3">
      <c r="B82" s="537"/>
      <c r="C82" s="538"/>
      <c r="D82" s="291"/>
      <c r="E82" s="100"/>
      <c r="F82" s="271"/>
    </row>
    <row r="83" spans="2:6" s="63" customFormat="1" ht="18" customHeight="1" x14ac:dyDescent="0.3">
      <c r="B83" s="537"/>
      <c r="C83" s="538"/>
      <c r="D83" s="291"/>
      <c r="E83" s="100"/>
      <c r="F83" s="271"/>
    </row>
    <row r="84" spans="2:6" s="63" customFormat="1" ht="18" customHeight="1" x14ac:dyDescent="0.3">
      <c r="B84" s="537"/>
      <c r="C84" s="538"/>
      <c r="D84" s="291"/>
      <c r="E84" s="100"/>
      <c r="F84" s="271"/>
    </row>
    <row r="85" spans="2:6" s="63" customFormat="1" ht="18" customHeight="1" x14ac:dyDescent="0.3">
      <c r="B85" s="537"/>
      <c r="C85" s="538"/>
      <c r="D85" s="291"/>
      <c r="E85" s="100"/>
      <c r="F85" s="271"/>
    </row>
    <row r="86" spans="2:6" s="63" customFormat="1" ht="18" customHeight="1" x14ac:dyDescent="0.3">
      <c r="B86" s="537"/>
      <c r="C86" s="538"/>
      <c r="D86" s="291"/>
      <c r="E86" s="100"/>
      <c r="F86" s="271"/>
    </row>
    <row r="87" spans="2:6" s="63" customFormat="1" ht="18" customHeight="1" x14ac:dyDescent="0.3">
      <c r="B87" s="537"/>
      <c r="C87" s="538"/>
      <c r="D87" s="291"/>
      <c r="E87" s="100"/>
      <c r="F87" s="271"/>
    </row>
    <row r="88" spans="2:6" s="63" customFormat="1" ht="18" customHeight="1" x14ac:dyDescent="0.3">
      <c r="B88" s="537"/>
      <c r="C88" s="538"/>
      <c r="D88" s="291"/>
      <c r="E88" s="100"/>
      <c r="F88" s="271"/>
    </row>
    <row r="89" spans="2:6" s="63" customFormat="1" ht="18" customHeight="1" x14ac:dyDescent="0.3">
      <c r="B89" s="537"/>
      <c r="C89" s="538"/>
      <c r="D89" s="291"/>
      <c r="E89" s="100"/>
      <c r="F89" s="271"/>
    </row>
    <row r="90" spans="2:6" s="63" customFormat="1" ht="18" customHeight="1" x14ac:dyDescent="0.3">
      <c r="B90" s="537"/>
      <c r="C90" s="538"/>
      <c r="D90" s="291"/>
      <c r="E90" s="100"/>
      <c r="F90" s="271"/>
    </row>
    <row r="91" spans="2:6" s="63" customFormat="1" ht="18" customHeight="1" x14ac:dyDescent="0.3">
      <c r="B91" s="537"/>
      <c r="C91" s="538"/>
      <c r="D91" s="291"/>
      <c r="E91" s="100"/>
      <c r="F91" s="271"/>
    </row>
    <row r="92" spans="2:6" s="63" customFormat="1" ht="18" customHeight="1" x14ac:dyDescent="0.3">
      <c r="B92" s="537"/>
      <c r="C92" s="538"/>
      <c r="D92" s="291"/>
      <c r="E92" s="100"/>
      <c r="F92" s="271"/>
    </row>
    <row r="93" spans="2:6" s="63" customFormat="1" ht="18" customHeight="1" x14ac:dyDescent="0.3">
      <c r="B93" s="537"/>
      <c r="C93" s="538"/>
      <c r="D93" s="291"/>
      <c r="E93" s="100"/>
      <c r="F93" s="271"/>
    </row>
    <row r="94" spans="2:6" s="63" customFormat="1" ht="18" customHeight="1" x14ac:dyDescent="0.3">
      <c r="B94" s="537"/>
      <c r="C94" s="538"/>
      <c r="D94" s="291"/>
      <c r="E94" s="100"/>
      <c r="F94" s="271"/>
    </row>
    <row r="95" spans="2:6" s="63" customFormat="1" ht="18" customHeight="1" x14ac:dyDescent="0.3">
      <c r="B95" s="537"/>
      <c r="C95" s="538"/>
      <c r="D95" s="291"/>
      <c r="E95" s="100"/>
      <c r="F95" s="271"/>
    </row>
    <row r="96" spans="2:6" s="63" customFormat="1" ht="18" customHeight="1" x14ac:dyDescent="0.3">
      <c r="B96" s="537"/>
      <c r="C96" s="538"/>
      <c r="D96" s="291"/>
      <c r="E96" s="100"/>
      <c r="F96" s="271"/>
    </row>
    <row r="97" spans="2:6" s="63" customFormat="1" ht="18" customHeight="1" x14ac:dyDescent="0.3">
      <c r="B97" s="537"/>
      <c r="C97" s="538"/>
      <c r="D97" s="291"/>
      <c r="E97" s="100"/>
      <c r="F97" s="271"/>
    </row>
    <row r="98" spans="2:6" s="63" customFormat="1" ht="18" customHeight="1" x14ac:dyDescent="0.3">
      <c r="B98" s="537"/>
      <c r="C98" s="538"/>
      <c r="D98" s="291"/>
      <c r="E98" s="100"/>
      <c r="F98" s="271"/>
    </row>
    <row r="99" spans="2:6" s="63" customFormat="1" ht="18" customHeight="1" x14ac:dyDescent="0.3">
      <c r="B99" s="537"/>
      <c r="C99" s="538"/>
      <c r="D99" s="291"/>
      <c r="E99" s="100"/>
      <c r="F99" s="271"/>
    </row>
    <row r="100" spans="2:6" s="63" customFormat="1" ht="18" customHeight="1" x14ac:dyDescent="0.3">
      <c r="B100" s="537"/>
      <c r="C100" s="538"/>
      <c r="D100" s="291"/>
      <c r="E100" s="100"/>
      <c r="F100" s="271"/>
    </row>
    <row r="101" spans="2:6" s="63" customFormat="1" ht="18" customHeight="1" x14ac:dyDescent="0.3">
      <c r="B101" s="537"/>
      <c r="C101" s="538"/>
      <c r="D101" s="291"/>
      <c r="E101" s="100"/>
      <c r="F101" s="271"/>
    </row>
    <row r="102" spans="2:6" s="63" customFormat="1" ht="18" customHeight="1" x14ac:dyDescent="0.3">
      <c r="B102" s="537"/>
      <c r="C102" s="538"/>
      <c r="D102" s="291"/>
      <c r="E102" s="100"/>
      <c r="F102" s="271"/>
    </row>
    <row r="103" spans="2:6" s="63" customFormat="1" ht="18" customHeight="1" x14ac:dyDescent="0.3">
      <c r="B103" s="537"/>
      <c r="C103" s="538"/>
      <c r="D103" s="291"/>
      <c r="E103" s="100"/>
      <c r="F103" s="271"/>
    </row>
    <row r="104" spans="2:6" s="63" customFormat="1" ht="18" customHeight="1" x14ac:dyDescent="0.3">
      <c r="B104" s="537"/>
      <c r="C104" s="538"/>
      <c r="D104" s="291"/>
      <c r="E104" s="100"/>
      <c r="F104" s="271"/>
    </row>
    <row r="105" spans="2:6" s="63" customFormat="1" ht="18" customHeight="1" x14ac:dyDescent="0.3">
      <c r="B105" s="537"/>
      <c r="C105" s="538"/>
      <c r="D105" s="291"/>
      <c r="E105" s="100"/>
      <c r="F105" s="271"/>
    </row>
    <row r="106" spans="2:6" s="63" customFormat="1" ht="18" customHeight="1" x14ac:dyDescent="0.3">
      <c r="B106" s="537"/>
      <c r="C106" s="538"/>
      <c r="D106" s="291"/>
      <c r="E106" s="100"/>
      <c r="F106" s="271"/>
    </row>
    <row r="107" spans="2:6" s="63" customFormat="1" ht="18" customHeight="1" x14ac:dyDescent="0.3">
      <c r="B107" s="537"/>
      <c r="C107" s="538"/>
      <c r="D107" s="291"/>
      <c r="E107" s="100"/>
      <c r="F107" s="271"/>
    </row>
    <row r="108" spans="2:6" s="63" customFormat="1" ht="18" customHeight="1" x14ac:dyDescent="0.3">
      <c r="B108" s="537"/>
      <c r="C108" s="538"/>
      <c r="D108" s="291"/>
      <c r="E108" s="100"/>
      <c r="F108" s="271"/>
    </row>
    <row r="109" spans="2:6" s="63" customFormat="1" ht="18" customHeight="1" x14ac:dyDescent="0.3">
      <c r="B109" s="537"/>
      <c r="C109" s="538"/>
      <c r="D109" s="291"/>
      <c r="E109" s="100"/>
      <c r="F109" s="271"/>
    </row>
    <row r="110" spans="2:6" s="63" customFormat="1" ht="18" customHeight="1" x14ac:dyDescent="0.3">
      <c r="B110" s="537"/>
      <c r="C110" s="538"/>
      <c r="D110" s="291"/>
      <c r="E110" s="100"/>
      <c r="F110" s="271"/>
    </row>
    <row r="111" spans="2:6" s="63" customFormat="1" ht="18" customHeight="1" x14ac:dyDescent="0.3">
      <c r="B111" s="537"/>
      <c r="C111" s="538"/>
      <c r="D111" s="291"/>
      <c r="E111" s="100"/>
      <c r="F111" s="271"/>
    </row>
    <row r="112" spans="2:6" s="3" customFormat="1" ht="19.95" hidden="1" customHeight="1" x14ac:dyDescent="0.3">
      <c r="B112"/>
      <c r="C112"/>
      <c r="D112"/>
    </row>
  </sheetData>
  <sheetProtection algorithmName="SHA-512" hashValue="3goCKPHI1mlDBSsdQv2fG5XfwSleg02f8aR0CxEF+jyrcRU1OT6dqv16Cyytkd3Nqqa6ZUpppcD2EomJStMWSg==" saltValue="0j8+Ns6TvVUIckwpTMoGeg==" spinCount="100000" sheet="1" objects="1" scenarios="1"/>
  <sortState xmlns:xlrd2="http://schemas.microsoft.com/office/spreadsheetml/2017/richdata2" ref="B8:C44">
    <sortCondition ref="B13:B46"/>
  </sortState>
  <mergeCells count="106">
    <mergeCell ref="B40:C40"/>
    <mergeCell ref="B41:C41"/>
    <mergeCell ref="B42:C42"/>
    <mergeCell ref="B43:C43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:E2"/>
    <mergeCell ref="B28:C28"/>
    <mergeCell ref="B29:C29"/>
    <mergeCell ref="B20:C20"/>
    <mergeCell ref="B21:C21"/>
    <mergeCell ref="B22:C22"/>
    <mergeCell ref="B23:C23"/>
    <mergeCell ref="B24:C24"/>
    <mergeCell ref="B25:C25"/>
    <mergeCell ref="B26:C26"/>
    <mergeCell ref="B27:C27"/>
    <mergeCell ref="C5:E5"/>
    <mergeCell ref="C6:E6"/>
    <mergeCell ref="B12:C12"/>
    <mergeCell ref="B75:C75"/>
    <mergeCell ref="B61:C61"/>
    <mergeCell ref="B59:C59"/>
    <mergeCell ref="B60:C60"/>
    <mergeCell ref="B51:C51"/>
    <mergeCell ref="B52:C52"/>
    <mergeCell ref="B53:C53"/>
    <mergeCell ref="B49:C49"/>
    <mergeCell ref="B50:C50"/>
    <mergeCell ref="B62:C62"/>
    <mergeCell ref="B56:C56"/>
    <mergeCell ref="B57:C57"/>
    <mergeCell ref="B58:C58"/>
    <mergeCell ref="B54:C54"/>
    <mergeCell ref="B55:C55"/>
    <mergeCell ref="B72:C72"/>
    <mergeCell ref="B73:C73"/>
    <mergeCell ref="B74:C74"/>
    <mergeCell ref="B46:C46"/>
    <mergeCell ref="B47:C47"/>
    <mergeCell ref="B48:C48"/>
    <mergeCell ref="B92:C92"/>
    <mergeCell ref="B93:C93"/>
    <mergeCell ref="B63:C63"/>
    <mergeCell ref="B64:C64"/>
    <mergeCell ref="B94:C94"/>
    <mergeCell ref="B66:C66"/>
    <mergeCell ref="B67:C67"/>
    <mergeCell ref="B68:C68"/>
    <mergeCell ref="B69:C69"/>
    <mergeCell ref="B70:C70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65:C65"/>
    <mergeCell ref="B71:C71"/>
    <mergeCell ref="B110:C110"/>
    <mergeCell ref="B111:C111"/>
    <mergeCell ref="B105:C105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  <mergeCell ref="B96:C96"/>
    <mergeCell ref="B97:C97"/>
    <mergeCell ref="B98:C98"/>
    <mergeCell ref="B99:C99"/>
    <mergeCell ref="B81:C81"/>
    <mergeCell ref="B44:C44"/>
    <mergeCell ref="B45:C45"/>
    <mergeCell ref="B8:C10"/>
    <mergeCell ref="E8:E9"/>
    <mergeCell ref="B11:C11"/>
    <mergeCell ref="B13:C13"/>
    <mergeCell ref="B14:C14"/>
    <mergeCell ref="B15:C15"/>
    <mergeCell ref="B16:C16"/>
    <mergeCell ref="B17:C17"/>
    <mergeCell ref="B18:C18"/>
    <mergeCell ref="B19:C19"/>
    <mergeCell ref="B95:C95"/>
    <mergeCell ref="B86:C86"/>
    <mergeCell ref="B87:C87"/>
    <mergeCell ref="B88:C88"/>
    <mergeCell ref="B89:C89"/>
    <mergeCell ref="B90:C90"/>
    <mergeCell ref="B91:C91"/>
  </mergeCells>
  <phoneticPr fontId="9" type="noConversion"/>
  <pageMargins left="0.7" right="0.7" top="0.75" bottom="0.75" header="0.3" footer="0.3"/>
  <pageSetup orientation="landscape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6ECA-4EF0-438E-8702-8059C4CC8269}">
  <sheetPr>
    <tabColor rgb="FF0000FF"/>
    <pageSetUpPr fitToPage="1"/>
  </sheetPr>
  <dimension ref="B1:Y116"/>
  <sheetViews>
    <sheetView showZeros="0" zoomScaleNormal="100" workbookViewId="0">
      <pane ySplit="10" topLeftCell="A11" activePane="bottomLeft" state="frozen"/>
      <selection pane="bottomLeft" activeCell="N10" sqref="N10"/>
    </sheetView>
  </sheetViews>
  <sheetFormatPr defaultColWidth="12.77734375" defaultRowHeight="18" customHeight="1" x14ac:dyDescent="0.3"/>
  <cols>
    <col min="1" max="1" width="2.33203125" customWidth="1"/>
    <col min="2" max="2" width="18.77734375" customWidth="1"/>
    <col min="3" max="3" width="20.6640625" customWidth="1"/>
    <col min="4" max="4" width="10.77734375" style="271" customWidth="1"/>
    <col min="5" max="7" width="10.77734375" customWidth="1"/>
    <col min="8" max="8" width="10.77734375" style="272" customWidth="1"/>
    <col min="9" max="9" width="0.44140625" style="272" customWidth="1"/>
    <col min="10" max="10" width="10.77734375" style="273" customWidth="1"/>
    <col min="11" max="12" width="14.21875" style="272" hidden="1" customWidth="1"/>
    <col min="13" max="13" width="14.21875" style="271" hidden="1" customWidth="1"/>
    <col min="14" max="15" width="10.77734375" style="272" customWidth="1"/>
    <col min="16" max="16" width="10.77734375" style="388" customWidth="1"/>
    <col min="17" max="17" width="0.44140625" style="388" customWidth="1"/>
    <col min="18" max="18" width="10.77734375" style="3" customWidth="1"/>
    <col min="19" max="20" width="10.77734375" style="3" hidden="1" customWidth="1"/>
    <col min="21" max="22" width="10.77734375" style="3" customWidth="1"/>
    <col min="23" max="23" width="0.44140625" style="3" customWidth="1"/>
  </cols>
  <sheetData>
    <row r="1" spans="2:25" s="1" customFormat="1" ht="10.199999999999999" customHeight="1" x14ac:dyDescent="0.3">
      <c r="B1" s="257"/>
      <c r="C1" s="257"/>
      <c r="D1" s="257"/>
      <c r="E1" s="257" t="s">
        <v>238</v>
      </c>
      <c r="F1" s="257"/>
      <c r="G1" s="257"/>
      <c r="H1" s="257"/>
      <c r="I1" s="257"/>
      <c r="J1" s="257"/>
      <c r="K1" s="257"/>
      <c r="L1" s="257"/>
      <c r="M1" s="409"/>
      <c r="N1" s="257"/>
      <c r="O1" s="257"/>
      <c r="P1" s="412"/>
      <c r="Q1" s="412"/>
      <c r="R1" s="257"/>
      <c r="S1" s="257"/>
      <c r="T1" s="257"/>
      <c r="U1" s="257"/>
      <c r="V1" s="257"/>
      <c r="W1" s="257"/>
    </row>
    <row r="2" spans="2:25" s="259" customFormat="1" ht="21" customHeight="1" x14ac:dyDescent="0.4">
      <c r="B2" s="548" t="s">
        <v>251</v>
      </c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258"/>
    </row>
    <row r="3" spans="2:25" s="189" customFormat="1" ht="21" customHeight="1" x14ac:dyDescent="0.35">
      <c r="B3" s="469">
        <f>'Start Here'!$D$5</f>
        <v>0</v>
      </c>
      <c r="C3" s="469"/>
      <c r="D3" s="469"/>
      <c r="F3" s="104" t="s">
        <v>26</v>
      </c>
      <c r="G3" s="78" t="str">
        <f>'Start Here'!$D$9</f>
        <v>Select</v>
      </c>
      <c r="M3" s="219"/>
      <c r="P3" s="413"/>
      <c r="Q3" s="413"/>
    </row>
    <row r="4" spans="2:25" s="189" customFormat="1" ht="21" customHeight="1" x14ac:dyDescent="0.35">
      <c r="B4" s="471">
        <f>'Start Here'!$D$7</f>
        <v>0</v>
      </c>
      <c r="C4" s="471"/>
      <c r="D4" s="471"/>
      <c r="F4" s="104" t="s">
        <v>27</v>
      </c>
      <c r="G4" s="78" t="str">
        <f>'Start Here'!$D$11</f>
        <v>Select</v>
      </c>
      <c r="M4" s="219"/>
      <c r="P4" s="413"/>
      <c r="Q4" s="413"/>
    </row>
    <row r="5" spans="2:25" s="82" customFormat="1" ht="3" customHeight="1" x14ac:dyDescent="0.3">
      <c r="C5" s="193"/>
      <c r="D5" s="5"/>
      <c r="F5" s="193"/>
      <c r="G5" s="193"/>
      <c r="H5" s="260"/>
      <c r="I5" s="260"/>
      <c r="M5" s="410"/>
      <c r="P5" s="414"/>
      <c r="Q5" s="414"/>
      <c r="R5" s="71"/>
      <c r="S5" s="71"/>
      <c r="T5" s="71"/>
      <c r="U5" s="71"/>
      <c r="V5" s="71"/>
      <c r="W5" s="71"/>
    </row>
    <row r="6" spans="2:25" s="83" customFormat="1" ht="18" customHeight="1" x14ac:dyDescent="0.3">
      <c r="B6" s="297" t="s">
        <v>420</v>
      </c>
      <c r="C6" s="547" t="s">
        <v>422</v>
      </c>
      <c r="D6" s="552" t="s">
        <v>429</v>
      </c>
      <c r="E6" s="547" t="s">
        <v>240</v>
      </c>
      <c r="F6" s="547" t="s">
        <v>207</v>
      </c>
      <c r="G6" s="547" t="s">
        <v>239</v>
      </c>
      <c r="H6" s="550" t="s">
        <v>218</v>
      </c>
      <c r="I6" s="439"/>
      <c r="J6" s="556" t="s">
        <v>237</v>
      </c>
      <c r="K6" s="557"/>
      <c r="L6" s="557"/>
      <c r="M6" s="557"/>
      <c r="N6" s="557"/>
      <c r="O6" s="557"/>
      <c r="P6" s="558"/>
      <c r="Q6" s="435"/>
      <c r="R6" s="550" t="s">
        <v>217</v>
      </c>
      <c r="S6" s="261" t="s">
        <v>220</v>
      </c>
      <c r="T6" s="261" t="s">
        <v>221</v>
      </c>
      <c r="U6" s="552" t="s">
        <v>222</v>
      </c>
      <c r="V6" s="547" t="s">
        <v>241</v>
      </c>
    </row>
    <row r="7" spans="2:25" s="263" customFormat="1" ht="18" customHeight="1" x14ac:dyDescent="0.3">
      <c r="B7" s="297" t="s">
        <v>421</v>
      </c>
      <c r="C7" s="547"/>
      <c r="D7" s="547"/>
      <c r="E7" s="547"/>
      <c r="F7" s="547"/>
      <c r="G7" s="547"/>
      <c r="H7" s="551"/>
      <c r="I7" s="440"/>
      <c r="J7" s="554" t="s">
        <v>419</v>
      </c>
      <c r="L7" s="315"/>
      <c r="M7" s="411"/>
      <c r="N7" s="554" t="s">
        <v>418</v>
      </c>
      <c r="O7" s="554" t="s">
        <v>242</v>
      </c>
      <c r="P7" s="555" t="s">
        <v>243</v>
      </c>
      <c r="Q7" s="436"/>
      <c r="R7" s="551"/>
      <c r="S7" s="262"/>
      <c r="T7" s="262"/>
      <c r="U7" s="547"/>
      <c r="V7" s="547"/>
    </row>
    <row r="8" spans="2:25" s="263" customFormat="1" ht="18" customHeight="1" x14ac:dyDescent="0.3">
      <c r="B8" s="297"/>
      <c r="C8" s="547"/>
      <c r="D8" s="547"/>
      <c r="E8" s="547"/>
      <c r="F8" s="547"/>
      <c r="G8" s="547"/>
      <c r="H8" s="551"/>
      <c r="I8" s="440"/>
      <c r="J8" s="554"/>
      <c r="L8" s="315"/>
      <c r="M8" s="411"/>
      <c r="N8" s="554"/>
      <c r="O8" s="554"/>
      <c r="P8" s="555"/>
      <c r="Q8" s="436"/>
      <c r="R8" s="551"/>
      <c r="S8" s="262"/>
      <c r="T8" s="262"/>
      <c r="U8" s="547"/>
      <c r="V8" s="547"/>
    </row>
    <row r="9" spans="2:25" s="263" customFormat="1" ht="25.8" customHeight="1" x14ac:dyDescent="0.3">
      <c r="B9" s="297"/>
      <c r="C9" s="547"/>
      <c r="D9" s="547"/>
      <c r="E9" s="547"/>
      <c r="F9" s="547"/>
      <c r="G9" s="547"/>
      <c r="H9" s="551"/>
      <c r="I9" s="440"/>
      <c r="J9" s="554"/>
      <c r="L9" s="315"/>
      <c r="M9" s="411"/>
      <c r="N9" s="554"/>
      <c r="O9" s="554"/>
      <c r="P9" s="555"/>
      <c r="Q9" s="436"/>
      <c r="R9" s="551"/>
      <c r="S9" s="262"/>
      <c r="T9" s="262"/>
      <c r="U9" s="547"/>
      <c r="V9" s="547"/>
    </row>
    <row r="10" spans="2:25" s="311" customFormat="1" ht="22.2" customHeight="1" x14ac:dyDescent="0.3">
      <c r="B10" s="297"/>
      <c r="C10" s="547"/>
      <c r="D10" s="553"/>
      <c r="E10" s="547"/>
      <c r="F10" s="549"/>
      <c r="G10" s="547"/>
      <c r="H10" s="305">
        <f>SUM(H11:H110)</f>
        <v>0</v>
      </c>
      <c r="I10" s="441"/>
      <c r="J10" s="306">
        <f>SUM(J11:J110)</f>
        <v>0</v>
      </c>
      <c r="L10" s="314" t="str">
        <f>'Labor Calculator'!H42</f>
        <v/>
      </c>
      <c r="M10" s="314"/>
      <c r="N10" s="314" t="str">
        <f>IFERROR(AVERAGE(N11:N110),"")</f>
        <v/>
      </c>
      <c r="O10" s="306">
        <f>SUM(O11:O110)</f>
        <v>0</v>
      </c>
      <c r="P10" s="307">
        <f>SUM(P11:P110)</f>
        <v>0</v>
      </c>
      <c r="Q10" s="437"/>
      <c r="R10" s="308">
        <f>SUM(R11:R110)</f>
        <v>0</v>
      </c>
      <c r="S10" s="309">
        <f>SUM(S11:S110)</f>
        <v>0</v>
      </c>
      <c r="T10" s="309">
        <f>SUM(T11:T110)</f>
        <v>0</v>
      </c>
      <c r="U10" s="307">
        <f t="shared" ref="U10" si="0">SUM(U11:U110)</f>
        <v>0</v>
      </c>
      <c r="V10" s="310"/>
      <c r="X10" s="318"/>
      <c r="Y10" s="318"/>
    </row>
    <row r="11" spans="2:25" s="65" customFormat="1" ht="18" customHeight="1" x14ac:dyDescent="0.3">
      <c r="B11" s="89"/>
      <c r="C11" s="90"/>
      <c r="D11" s="91"/>
      <c r="E11" s="111" t="s">
        <v>108</v>
      </c>
      <c r="F11" s="112" t="s">
        <v>108</v>
      </c>
      <c r="G11" s="113" t="s">
        <v>108</v>
      </c>
      <c r="H11" s="312"/>
      <c r="I11" s="442"/>
      <c r="J11" s="92"/>
      <c r="K11" s="264" t="str">
        <f>IF(G11='Drop-Down Lists'!$I$14,'Labor Calculator'!$J$35,IF('COGS &amp; COSS'!G11='Drop-Down Lists'!$I$15,'Labor Calculator'!$J$36,IF('COGS &amp; COSS'!G11='Drop-Down Lists'!$I$16,'Labor Calculator'!$J$37,"")))</f>
        <v/>
      </c>
      <c r="L11" s="264" t="e">
        <f>IF(K11&gt;0,$L$10-K11,"")</f>
        <v>#VALUE!</v>
      </c>
      <c r="M11" s="264" t="str">
        <f>IFERROR(L11*'Pricing &amp; Financial Position'!$O$8,"")</f>
        <v/>
      </c>
      <c r="N11" s="264" t="str">
        <f>IFERROR(M11+K11,"")</f>
        <v/>
      </c>
      <c r="O11" s="265">
        <f t="shared" ref="O11:O42" si="1">J11*H11</f>
        <v>0</v>
      </c>
      <c r="P11" s="266" t="str">
        <f>IFERROR(O11*N11,"")</f>
        <v/>
      </c>
      <c r="Q11" s="438"/>
      <c r="R11" s="267">
        <f t="shared" ref="R11:R42" si="2">H11*D11</f>
        <v>0</v>
      </c>
      <c r="S11" s="268" t="str">
        <f t="shared" ref="S11:S42" si="3">IF(R11=0,P11,"")</f>
        <v/>
      </c>
      <c r="T11" s="268" t="str">
        <f t="shared" ref="T11:T42" si="4">IF(R11&gt;0,R11+P11,"")</f>
        <v/>
      </c>
      <c r="U11" s="266">
        <f t="shared" ref="U11:U42" si="5">SUM(P11:R11)</f>
        <v>0</v>
      </c>
      <c r="V11" s="269" t="str">
        <f t="shared" ref="V11:V42" si="6">IFERROR(U11/H11,"")</f>
        <v/>
      </c>
      <c r="Y11" s="319"/>
    </row>
    <row r="12" spans="2:25" s="65" customFormat="1" ht="18" customHeight="1" x14ac:dyDescent="0.3">
      <c r="B12" s="85"/>
      <c r="C12" s="86"/>
      <c r="D12" s="87"/>
      <c r="E12" s="111" t="s">
        <v>108</v>
      </c>
      <c r="F12" s="112" t="s">
        <v>108</v>
      </c>
      <c r="G12" s="113" t="s">
        <v>108</v>
      </c>
      <c r="H12" s="313"/>
      <c r="I12" s="442"/>
      <c r="J12" s="93"/>
      <c r="K12" s="264" t="str">
        <f>IF(G12='Drop-Down Lists'!$I$14,'Labor Calculator'!$J$35,IF('COGS &amp; COSS'!G12='Drop-Down Lists'!$I$15,'Labor Calculator'!$J$36,IF('COGS &amp; COSS'!G12='Drop-Down Lists'!$I$16,'Labor Calculator'!$J$37,"")))</f>
        <v/>
      </c>
      <c r="L12" s="264" t="e">
        <f t="shared" ref="L12:L75" si="7">IF(K12&gt;0,$L$10-K12,"")</f>
        <v>#VALUE!</v>
      </c>
      <c r="M12" s="264" t="str">
        <f>IFERROR(L12*'Pricing &amp; Financial Position'!$O$8,"")</f>
        <v/>
      </c>
      <c r="N12" s="264" t="str">
        <f t="shared" ref="N12:N75" si="8">IFERROR(M12+K12,"")</f>
        <v/>
      </c>
      <c r="O12" s="265">
        <f t="shared" si="1"/>
        <v>0</v>
      </c>
      <c r="P12" s="266" t="str">
        <f t="shared" ref="P12:P75" si="9">IFERROR(O12*N12,"")</f>
        <v/>
      </c>
      <c r="Q12" s="438"/>
      <c r="R12" s="270">
        <f t="shared" si="2"/>
        <v>0</v>
      </c>
      <c r="S12" s="268" t="str">
        <f t="shared" si="3"/>
        <v/>
      </c>
      <c r="T12" s="268" t="str">
        <f t="shared" si="4"/>
        <v/>
      </c>
      <c r="U12" s="266">
        <f t="shared" si="5"/>
        <v>0</v>
      </c>
      <c r="V12" s="269" t="str">
        <f t="shared" si="6"/>
        <v/>
      </c>
      <c r="Y12" s="319"/>
    </row>
    <row r="13" spans="2:25" s="65" customFormat="1" ht="18" customHeight="1" x14ac:dyDescent="0.3">
      <c r="B13" s="85"/>
      <c r="C13" s="86"/>
      <c r="D13" s="87"/>
      <c r="E13" s="111" t="s">
        <v>108</v>
      </c>
      <c r="F13" s="112" t="s">
        <v>108</v>
      </c>
      <c r="G13" s="113" t="s">
        <v>108</v>
      </c>
      <c r="H13" s="313"/>
      <c r="I13" s="442"/>
      <c r="J13" s="93"/>
      <c r="K13" s="264" t="str">
        <f>IF(G13='Drop-Down Lists'!$I$14,'Labor Calculator'!$J$35,IF('COGS &amp; COSS'!G13='Drop-Down Lists'!$I$15,'Labor Calculator'!$J$36,IF('COGS &amp; COSS'!G13='Drop-Down Lists'!$I$16,'Labor Calculator'!$J$37,"")))</f>
        <v/>
      </c>
      <c r="L13" s="264" t="e">
        <f t="shared" si="7"/>
        <v>#VALUE!</v>
      </c>
      <c r="M13" s="264" t="str">
        <f>IFERROR(L13*'Pricing &amp; Financial Position'!$O$8,"")</f>
        <v/>
      </c>
      <c r="N13" s="264" t="str">
        <f t="shared" si="8"/>
        <v/>
      </c>
      <c r="O13" s="265">
        <f t="shared" si="1"/>
        <v>0</v>
      </c>
      <c r="P13" s="266" t="str">
        <f t="shared" si="9"/>
        <v/>
      </c>
      <c r="Q13" s="438"/>
      <c r="R13" s="270">
        <f t="shared" si="2"/>
        <v>0</v>
      </c>
      <c r="S13" s="268" t="str">
        <f t="shared" si="3"/>
        <v/>
      </c>
      <c r="T13" s="268" t="str">
        <f t="shared" si="4"/>
        <v/>
      </c>
      <c r="U13" s="266">
        <f t="shared" si="5"/>
        <v>0</v>
      </c>
      <c r="V13" s="269" t="str">
        <f t="shared" si="6"/>
        <v/>
      </c>
      <c r="Y13" s="319"/>
    </row>
    <row r="14" spans="2:25" s="65" customFormat="1" ht="18" customHeight="1" x14ac:dyDescent="0.3">
      <c r="B14" s="85"/>
      <c r="C14" s="86"/>
      <c r="D14" s="87"/>
      <c r="E14" s="111" t="s">
        <v>108</v>
      </c>
      <c r="F14" s="112" t="s">
        <v>108</v>
      </c>
      <c r="G14" s="113" t="s">
        <v>108</v>
      </c>
      <c r="H14" s="313"/>
      <c r="I14" s="442"/>
      <c r="J14" s="93"/>
      <c r="K14" s="264" t="str">
        <f>IF(G14='Drop-Down Lists'!$I$14,'Labor Calculator'!$J$35,IF('COGS &amp; COSS'!G14='Drop-Down Lists'!$I$15,'Labor Calculator'!$J$36,IF('COGS &amp; COSS'!G14='Drop-Down Lists'!$I$16,'Labor Calculator'!$J$37,"")))</f>
        <v/>
      </c>
      <c r="L14" s="264" t="e">
        <f t="shared" si="7"/>
        <v>#VALUE!</v>
      </c>
      <c r="M14" s="264" t="str">
        <f>IFERROR(L14*'Pricing &amp; Financial Position'!$O$8,"")</f>
        <v/>
      </c>
      <c r="N14" s="264" t="str">
        <f t="shared" si="8"/>
        <v/>
      </c>
      <c r="O14" s="265">
        <f t="shared" si="1"/>
        <v>0</v>
      </c>
      <c r="P14" s="266" t="str">
        <f t="shared" si="9"/>
        <v/>
      </c>
      <c r="Q14" s="438"/>
      <c r="R14" s="270">
        <f t="shared" si="2"/>
        <v>0</v>
      </c>
      <c r="S14" s="268" t="str">
        <f t="shared" si="3"/>
        <v/>
      </c>
      <c r="T14" s="268" t="str">
        <f t="shared" si="4"/>
        <v/>
      </c>
      <c r="U14" s="266">
        <f t="shared" si="5"/>
        <v>0</v>
      </c>
      <c r="V14" s="269" t="str">
        <f t="shared" si="6"/>
        <v/>
      </c>
    </row>
    <row r="15" spans="2:25" s="65" customFormat="1" ht="18" customHeight="1" x14ac:dyDescent="0.3">
      <c r="B15" s="85"/>
      <c r="C15" s="86"/>
      <c r="D15" s="87"/>
      <c r="E15" s="111" t="s">
        <v>108</v>
      </c>
      <c r="F15" s="112" t="s">
        <v>108</v>
      </c>
      <c r="G15" s="113" t="s">
        <v>108</v>
      </c>
      <c r="H15" s="313"/>
      <c r="I15" s="442"/>
      <c r="J15" s="94"/>
      <c r="K15" s="264" t="str">
        <f>IF(G15='Drop-Down Lists'!$I$14,'Labor Calculator'!$J$35,IF('COGS &amp; COSS'!G15='Drop-Down Lists'!$I$15,'Labor Calculator'!$J$36,IF('COGS &amp; COSS'!G15='Drop-Down Lists'!$I$16,'Labor Calculator'!$J$37,"")))</f>
        <v/>
      </c>
      <c r="L15" s="264" t="e">
        <f t="shared" si="7"/>
        <v>#VALUE!</v>
      </c>
      <c r="M15" s="264" t="str">
        <f>IFERROR(L15*'Pricing &amp; Financial Position'!$O$8,"")</f>
        <v/>
      </c>
      <c r="N15" s="264" t="str">
        <f t="shared" si="8"/>
        <v/>
      </c>
      <c r="O15" s="265">
        <f t="shared" si="1"/>
        <v>0</v>
      </c>
      <c r="P15" s="266" t="str">
        <f t="shared" si="9"/>
        <v/>
      </c>
      <c r="Q15" s="438"/>
      <c r="R15" s="270">
        <f t="shared" si="2"/>
        <v>0</v>
      </c>
      <c r="S15" s="268" t="str">
        <f t="shared" si="3"/>
        <v/>
      </c>
      <c r="T15" s="268" t="str">
        <f t="shared" si="4"/>
        <v/>
      </c>
      <c r="U15" s="266">
        <f t="shared" si="5"/>
        <v>0</v>
      </c>
      <c r="V15" s="269" t="str">
        <f t="shared" si="6"/>
        <v/>
      </c>
      <c r="X15" s="319"/>
    </row>
    <row r="16" spans="2:25" s="65" customFormat="1" ht="18" customHeight="1" x14ac:dyDescent="0.3">
      <c r="B16" s="85"/>
      <c r="C16" s="86"/>
      <c r="D16" s="87"/>
      <c r="E16" s="111" t="s">
        <v>108</v>
      </c>
      <c r="F16" s="112" t="s">
        <v>108</v>
      </c>
      <c r="G16" s="113" t="s">
        <v>108</v>
      </c>
      <c r="H16" s="313"/>
      <c r="I16" s="442"/>
      <c r="J16" s="94"/>
      <c r="K16" s="264" t="str">
        <f>IF(G16='Drop-Down Lists'!$I$14,'Labor Calculator'!$J$35,IF('COGS &amp; COSS'!G16='Drop-Down Lists'!$I$15,'Labor Calculator'!$J$36,IF('COGS &amp; COSS'!G16='Drop-Down Lists'!$I$16,'Labor Calculator'!$J$37,"")))</f>
        <v/>
      </c>
      <c r="L16" s="264" t="e">
        <f t="shared" si="7"/>
        <v>#VALUE!</v>
      </c>
      <c r="M16" s="264" t="str">
        <f>IFERROR(L16*'Pricing &amp; Financial Position'!$O$8,"")</f>
        <v/>
      </c>
      <c r="N16" s="264" t="str">
        <f t="shared" si="8"/>
        <v/>
      </c>
      <c r="O16" s="265">
        <f t="shared" si="1"/>
        <v>0</v>
      </c>
      <c r="P16" s="266" t="str">
        <f t="shared" si="9"/>
        <v/>
      </c>
      <c r="Q16" s="438"/>
      <c r="R16" s="270">
        <f t="shared" si="2"/>
        <v>0</v>
      </c>
      <c r="S16" s="268" t="str">
        <f t="shared" si="3"/>
        <v/>
      </c>
      <c r="T16" s="268" t="str">
        <f t="shared" si="4"/>
        <v/>
      </c>
      <c r="U16" s="266">
        <f t="shared" si="5"/>
        <v>0</v>
      </c>
      <c r="V16" s="269" t="str">
        <f t="shared" si="6"/>
        <v/>
      </c>
      <c r="X16" s="319"/>
    </row>
    <row r="17" spans="2:22" s="65" customFormat="1" ht="18" customHeight="1" x14ac:dyDescent="0.3">
      <c r="B17" s="85"/>
      <c r="C17" s="86"/>
      <c r="D17" s="87"/>
      <c r="E17" s="111" t="s">
        <v>108</v>
      </c>
      <c r="F17" s="112" t="s">
        <v>108</v>
      </c>
      <c r="G17" s="113" t="s">
        <v>108</v>
      </c>
      <c r="H17" s="313"/>
      <c r="I17" s="442"/>
      <c r="J17" s="94"/>
      <c r="K17" s="264" t="str">
        <f>IF(G17='Drop-Down Lists'!$I$14,'Labor Calculator'!$J$35,IF('COGS &amp; COSS'!G17='Drop-Down Lists'!$I$15,'Labor Calculator'!$J$36,IF('COGS &amp; COSS'!G17='Drop-Down Lists'!$I$16,'Labor Calculator'!$J$37,"")))</f>
        <v/>
      </c>
      <c r="L17" s="264" t="e">
        <f t="shared" si="7"/>
        <v>#VALUE!</v>
      </c>
      <c r="M17" s="264" t="str">
        <f>IFERROR(L17*'Pricing &amp; Financial Position'!$O$8,"")</f>
        <v/>
      </c>
      <c r="N17" s="264" t="str">
        <f t="shared" si="8"/>
        <v/>
      </c>
      <c r="O17" s="265">
        <f t="shared" si="1"/>
        <v>0</v>
      </c>
      <c r="P17" s="266" t="str">
        <f t="shared" si="9"/>
        <v/>
      </c>
      <c r="Q17" s="438"/>
      <c r="R17" s="270">
        <f t="shared" si="2"/>
        <v>0</v>
      </c>
      <c r="S17" s="268" t="str">
        <f t="shared" si="3"/>
        <v/>
      </c>
      <c r="T17" s="268" t="str">
        <f t="shared" si="4"/>
        <v/>
      </c>
      <c r="U17" s="266">
        <f t="shared" si="5"/>
        <v>0</v>
      </c>
      <c r="V17" s="269" t="str">
        <f t="shared" si="6"/>
        <v/>
      </c>
    </row>
    <row r="18" spans="2:22" s="65" customFormat="1" ht="18" customHeight="1" x14ac:dyDescent="0.3">
      <c r="B18" s="85"/>
      <c r="C18" s="86"/>
      <c r="D18" s="87"/>
      <c r="E18" s="111" t="s">
        <v>108</v>
      </c>
      <c r="F18" s="112" t="s">
        <v>108</v>
      </c>
      <c r="G18" s="113" t="s">
        <v>108</v>
      </c>
      <c r="H18" s="313"/>
      <c r="I18" s="442"/>
      <c r="J18" s="94"/>
      <c r="K18" s="264" t="str">
        <f>IF(G18='Drop-Down Lists'!$I$14,'Labor Calculator'!$J$35,IF('COGS &amp; COSS'!G18='Drop-Down Lists'!$I$15,'Labor Calculator'!$J$36,IF('COGS &amp; COSS'!G18='Drop-Down Lists'!$I$16,'Labor Calculator'!$J$37,"")))</f>
        <v/>
      </c>
      <c r="L18" s="264" t="e">
        <f t="shared" si="7"/>
        <v>#VALUE!</v>
      </c>
      <c r="M18" s="264" t="str">
        <f>IFERROR(L18*'Pricing &amp; Financial Position'!$O$8,"")</f>
        <v/>
      </c>
      <c r="N18" s="264" t="str">
        <f t="shared" si="8"/>
        <v/>
      </c>
      <c r="O18" s="265">
        <f t="shared" si="1"/>
        <v>0</v>
      </c>
      <c r="P18" s="266" t="str">
        <f t="shared" si="9"/>
        <v/>
      </c>
      <c r="Q18" s="438"/>
      <c r="R18" s="270">
        <f t="shared" si="2"/>
        <v>0</v>
      </c>
      <c r="S18" s="268" t="str">
        <f t="shared" si="3"/>
        <v/>
      </c>
      <c r="T18" s="268" t="str">
        <f t="shared" si="4"/>
        <v/>
      </c>
      <c r="U18" s="266">
        <f t="shared" si="5"/>
        <v>0</v>
      </c>
      <c r="V18" s="269" t="str">
        <f t="shared" si="6"/>
        <v/>
      </c>
    </row>
    <row r="19" spans="2:22" s="65" customFormat="1" ht="18" customHeight="1" x14ac:dyDescent="0.3">
      <c r="B19" s="85"/>
      <c r="C19" s="86"/>
      <c r="D19" s="87"/>
      <c r="E19" s="111" t="s">
        <v>108</v>
      </c>
      <c r="F19" s="112" t="s">
        <v>108</v>
      </c>
      <c r="G19" s="113" t="s">
        <v>108</v>
      </c>
      <c r="H19" s="95"/>
      <c r="I19" s="443"/>
      <c r="J19" s="93"/>
      <c r="K19" s="264" t="str">
        <f>IF(G19='Drop-Down Lists'!$I$14,'Labor Calculator'!$J$35,IF('COGS &amp; COSS'!G19='Drop-Down Lists'!$I$15,'Labor Calculator'!$J$36,IF('COGS &amp; COSS'!G19='Drop-Down Lists'!$I$16,'Labor Calculator'!$J$37,"")))</f>
        <v/>
      </c>
      <c r="L19" s="264" t="e">
        <f t="shared" si="7"/>
        <v>#VALUE!</v>
      </c>
      <c r="M19" s="264" t="str">
        <f>IFERROR(L19*'Pricing &amp; Financial Position'!$O$8,"")</f>
        <v/>
      </c>
      <c r="N19" s="264" t="str">
        <f t="shared" si="8"/>
        <v/>
      </c>
      <c r="O19" s="265">
        <f t="shared" si="1"/>
        <v>0</v>
      </c>
      <c r="P19" s="266" t="str">
        <f t="shared" si="9"/>
        <v/>
      </c>
      <c r="Q19" s="438"/>
      <c r="R19" s="270">
        <f t="shared" si="2"/>
        <v>0</v>
      </c>
      <c r="S19" s="268" t="str">
        <f t="shared" si="3"/>
        <v/>
      </c>
      <c r="T19" s="268" t="str">
        <f t="shared" si="4"/>
        <v/>
      </c>
      <c r="U19" s="266">
        <f t="shared" si="5"/>
        <v>0</v>
      </c>
      <c r="V19" s="269" t="str">
        <f t="shared" si="6"/>
        <v/>
      </c>
    </row>
    <row r="20" spans="2:22" s="65" customFormat="1" ht="18" customHeight="1" x14ac:dyDescent="0.3">
      <c r="B20" s="85"/>
      <c r="C20" s="85"/>
      <c r="D20" s="87"/>
      <c r="E20" s="111" t="s">
        <v>108</v>
      </c>
      <c r="F20" s="112" t="s">
        <v>108</v>
      </c>
      <c r="G20" s="113" t="s">
        <v>108</v>
      </c>
      <c r="H20" s="95"/>
      <c r="I20" s="443"/>
      <c r="J20" s="94"/>
      <c r="K20" s="264" t="str">
        <f>IF(G20='Drop-Down Lists'!$I$14,'Labor Calculator'!$J$35,IF('COGS &amp; COSS'!G20='Drop-Down Lists'!$I$15,'Labor Calculator'!$J$36,IF('COGS &amp; COSS'!G20='Drop-Down Lists'!$I$16,'Labor Calculator'!$J$37,"")))</f>
        <v/>
      </c>
      <c r="L20" s="264" t="e">
        <f t="shared" si="7"/>
        <v>#VALUE!</v>
      </c>
      <c r="M20" s="264" t="str">
        <f>IFERROR(L20*'Pricing &amp; Financial Position'!$O$8,"")</f>
        <v/>
      </c>
      <c r="N20" s="264" t="str">
        <f t="shared" si="8"/>
        <v/>
      </c>
      <c r="O20" s="265">
        <f t="shared" si="1"/>
        <v>0</v>
      </c>
      <c r="P20" s="266" t="str">
        <f t="shared" si="9"/>
        <v/>
      </c>
      <c r="Q20" s="438"/>
      <c r="R20" s="270">
        <f t="shared" si="2"/>
        <v>0</v>
      </c>
      <c r="S20" s="268" t="str">
        <f t="shared" si="3"/>
        <v/>
      </c>
      <c r="T20" s="268" t="str">
        <f t="shared" si="4"/>
        <v/>
      </c>
      <c r="U20" s="266">
        <f t="shared" si="5"/>
        <v>0</v>
      </c>
      <c r="V20" s="269" t="str">
        <f t="shared" si="6"/>
        <v/>
      </c>
    </row>
    <row r="21" spans="2:22" s="65" customFormat="1" ht="18" customHeight="1" x14ac:dyDescent="0.3">
      <c r="B21" s="85"/>
      <c r="C21" s="85"/>
      <c r="D21" s="87"/>
      <c r="E21" s="111" t="s">
        <v>108</v>
      </c>
      <c r="F21" s="112" t="s">
        <v>108</v>
      </c>
      <c r="G21" s="113" t="s">
        <v>108</v>
      </c>
      <c r="H21" s="95"/>
      <c r="I21" s="443"/>
      <c r="J21" s="94"/>
      <c r="K21" s="264" t="str">
        <f>IF(G21='Drop-Down Lists'!$I$14,'Labor Calculator'!$J$35,IF('COGS &amp; COSS'!G21='Drop-Down Lists'!$I$15,'Labor Calculator'!$J$36,IF('COGS &amp; COSS'!G21='Drop-Down Lists'!$I$16,'Labor Calculator'!$J$37,"")))</f>
        <v/>
      </c>
      <c r="L21" s="264" t="e">
        <f t="shared" si="7"/>
        <v>#VALUE!</v>
      </c>
      <c r="M21" s="264" t="str">
        <f>IFERROR(L21*'Pricing &amp; Financial Position'!$O$8,"")</f>
        <v/>
      </c>
      <c r="N21" s="264" t="str">
        <f t="shared" si="8"/>
        <v/>
      </c>
      <c r="O21" s="265">
        <f t="shared" si="1"/>
        <v>0</v>
      </c>
      <c r="P21" s="266" t="str">
        <f t="shared" si="9"/>
        <v/>
      </c>
      <c r="Q21" s="438"/>
      <c r="R21" s="270">
        <f t="shared" si="2"/>
        <v>0</v>
      </c>
      <c r="S21" s="268" t="str">
        <f t="shared" si="3"/>
        <v/>
      </c>
      <c r="T21" s="268" t="str">
        <f t="shared" si="4"/>
        <v/>
      </c>
      <c r="U21" s="266">
        <f t="shared" si="5"/>
        <v>0</v>
      </c>
      <c r="V21" s="269" t="str">
        <f t="shared" si="6"/>
        <v/>
      </c>
    </row>
    <row r="22" spans="2:22" s="65" customFormat="1" ht="18" customHeight="1" x14ac:dyDescent="0.3">
      <c r="B22" s="85"/>
      <c r="C22" s="85"/>
      <c r="D22" s="87"/>
      <c r="E22" s="111" t="s">
        <v>108</v>
      </c>
      <c r="F22" s="112" t="s">
        <v>108</v>
      </c>
      <c r="G22" s="113" t="s">
        <v>108</v>
      </c>
      <c r="H22" s="95"/>
      <c r="I22" s="443"/>
      <c r="J22" s="94"/>
      <c r="K22" s="264" t="str">
        <f>IF(G22='Drop-Down Lists'!$I$14,'Labor Calculator'!$J$35,IF('COGS &amp; COSS'!G22='Drop-Down Lists'!$I$15,'Labor Calculator'!$J$36,IF('COGS &amp; COSS'!G22='Drop-Down Lists'!$I$16,'Labor Calculator'!$J$37,"")))</f>
        <v/>
      </c>
      <c r="L22" s="264" t="e">
        <f t="shared" si="7"/>
        <v>#VALUE!</v>
      </c>
      <c r="M22" s="264" t="str">
        <f>IFERROR(L22*'Pricing &amp; Financial Position'!$O$8,"")</f>
        <v/>
      </c>
      <c r="N22" s="264" t="str">
        <f t="shared" si="8"/>
        <v/>
      </c>
      <c r="O22" s="265">
        <f t="shared" si="1"/>
        <v>0</v>
      </c>
      <c r="P22" s="266" t="str">
        <f t="shared" si="9"/>
        <v/>
      </c>
      <c r="Q22" s="438"/>
      <c r="R22" s="270">
        <f t="shared" si="2"/>
        <v>0</v>
      </c>
      <c r="S22" s="268" t="str">
        <f t="shared" si="3"/>
        <v/>
      </c>
      <c r="T22" s="268" t="str">
        <f t="shared" si="4"/>
        <v/>
      </c>
      <c r="U22" s="266">
        <f t="shared" si="5"/>
        <v>0</v>
      </c>
      <c r="V22" s="269" t="str">
        <f t="shared" si="6"/>
        <v/>
      </c>
    </row>
    <row r="23" spans="2:22" s="65" customFormat="1" ht="18" customHeight="1" x14ac:dyDescent="0.3">
      <c r="B23" s="85"/>
      <c r="C23" s="85"/>
      <c r="D23" s="87"/>
      <c r="E23" s="111" t="s">
        <v>108</v>
      </c>
      <c r="F23" s="112" t="s">
        <v>108</v>
      </c>
      <c r="G23" s="113" t="s">
        <v>108</v>
      </c>
      <c r="H23" s="95"/>
      <c r="I23" s="443"/>
      <c r="J23" s="94"/>
      <c r="K23" s="264" t="str">
        <f>IF(G23='Drop-Down Lists'!$I$14,'Labor Calculator'!$J$35,IF('COGS &amp; COSS'!G23='Drop-Down Lists'!$I$15,'Labor Calculator'!$J$36,IF('COGS &amp; COSS'!G23='Drop-Down Lists'!$I$16,'Labor Calculator'!$J$37,"")))</f>
        <v/>
      </c>
      <c r="L23" s="264" t="e">
        <f t="shared" si="7"/>
        <v>#VALUE!</v>
      </c>
      <c r="M23" s="264" t="str">
        <f>IFERROR(L23*'Pricing &amp; Financial Position'!$O$8,"")</f>
        <v/>
      </c>
      <c r="N23" s="264" t="str">
        <f t="shared" si="8"/>
        <v/>
      </c>
      <c r="O23" s="265">
        <f t="shared" si="1"/>
        <v>0</v>
      </c>
      <c r="P23" s="266" t="str">
        <f t="shared" si="9"/>
        <v/>
      </c>
      <c r="Q23" s="438"/>
      <c r="R23" s="270">
        <f t="shared" si="2"/>
        <v>0</v>
      </c>
      <c r="S23" s="268" t="str">
        <f t="shared" si="3"/>
        <v/>
      </c>
      <c r="T23" s="268" t="str">
        <f t="shared" si="4"/>
        <v/>
      </c>
      <c r="U23" s="266">
        <f t="shared" si="5"/>
        <v>0</v>
      </c>
      <c r="V23" s="269" t="str">
        <f t="shared" si="6"/>
        <v/>
      </c>
    </row>
    <row r="24" spans="2:22" s="65" customFormat="1" ht="18" customHeight="1" x14ac:dyDescent="0.3">
      <c r="B24" s="85"/>
      <c r="C24" s="85"/>
      <c r="D24" s="87"/>
      <c r="E24" s="111" t="s">
        <v>108</v>
      </c>
      <c r="F24" s="112" t="s">
        <v>108</v>
      </c>
      <c r="G24" s="113" t="s">
        <v>108</v>
      </c>
      <c r="H24" s="95"/>
      <c r="I24" s="443"/>
      <c r="J24" s="94"/>
      <c r="K24" s="264" t="str">
        <f>IF(G24='Drop-Down Lists'!$I$14,'Labor Calculator'!$J$35,IF('COGS &amp; COSS'!G24='Drop-Down Lists'!$I$15,'Labor Calculator'!$J$36,IF('COGS &amp; COSS'!G24='Drop-Down Lists'!$I$16,'Labor Calculator'!$J$37,"")))</f>
        <v/>
      </c>
      <c r="L24" s="264" t="e">
        <f t="shared" si="7"/>
        <v>#VALUE!</v>
      </c>
      <c r="M24" s="264" t="str">
        <f>IFERROR(L24*'Pricing &amp; Financial Position'!$O$8,"")</f>
        <v/>
      </c>
      <c r="N24" s="264" t="str">
        <f t="shared" si="8"/>
        <v/>
      </c>
      <c r="O24" s="265">
        <f t="shared" si="1"/>
        <v>0</v>
      </c>
      <c r="P24" s="266" t="str">
        <f t="shared" si="9"/>
        <v/>
      </c>
      <c r="Q24" s="438"/>
      <c r="R24" s="270">
        <f t="shared" si="2"/>
        <v>0</v>
      </c>
      <c r="S24" s="268" t="str">
        <f t="shared" si="3"/>
        <v/>
      </c>
      <c r="T24" s="268" t="str">
        <f t="shared" si="4"/>
        <v/>
      </c>
      <c r="U24" s="266">
        <f t="shared" si="5"/>
        <v>0</v>
      </c>
      <c r="V24" s="269" t="str">
        <f t="shared" si="6"/>
        <v/>
      </c>
    </row>
    <row r="25" spans="2:22" s="65" customFormat="1" ht="18" customHeight="1" x14ac:dyDescent="0.3">
      <c r="B25" s="85"/>
      <c r="C25" s="85"/>
      <c r="D25" s="87"/>
      <c r="E25" s="111" t="s">
        <v>108</v>
      </c>
      <c r="F25" s="112" t="s">
        <v>108</v>
      </c>
      <c r="G25" s="113" t="s">
        <v>108</v>
      </c>
      <c r="H25" s="95"/>
      <c r="I25" s="443"/>
      <c r="J25" s="94"/>
      <c r="K25" s="264" t="str">
        <f>IF(G25='Drop-Down Lists'!$I$14,'Labor Calculator'!$J$35,IF('COGS &amp; COSS'!G25='Drop-Down Lists'!$I$15,'Labor Calculator'!$J$36,IF('COGS &amp; COSS'!G25='Drop-Down Lists'!$I$16,'Labor Calculator'!$J$37,"")))</f>
        <v/>
      </c>
      <c r="L25" s="264" t="e">
        <f t="shared" si="7"/>
        <v>#VALUE!</v>
      </c>
      <c r="M25" s="264" t="str">
        <f>IFERROR(L25*'Pricing &amp; Financial Position'!$O$8,"")</f>
        <v/>
      </c>
      <c r="N25" s="264" t="str">
        <f t="shared" si="8"/>
        <v/>
      </c>
      <c r="O25" s="265">
        <f t="shared" si="1"/>
        <v>0</v>
      </c>
      <c r="P25" s="266" t="str">
        <f t="shared" si="9"/>
        <v/>
      </c>
      <c r="Q25" s="438"/>
      <c r="R25" s="270">
        <f t="shared" si="2"/>
        <v>0</v>
      </c>
      <c r="S25" s="268" t="str">
        <f t="shared" si="3"/>
        <v/>
      </c>
      <c r="T25" s="268" t="str">
        <f t="shared" si="4"/>
        <v/>
      </c>
      <c r="U25" s="266">
        <f t="shared" si="5"/>
        <v>0</v>
      </c>
      <c r="V25" s="269" t="str">
        <f t="shared" si="6"/>
        <v/>
      </c>
    </row>
    <row r="26" spans="2:22" s="65" customFormat="1" ht="18" customHeight="1" x14ac:dyDescent="0.3">
      <c r="B26" s="85"/>
      <c r="C26" s="85"/>
      <c r="D26" s="87"/>
      <c r="E26" s="111" t="s">
        <v>108</v>
      </c>
      <c r="F26" s="112" t="s">
        <v>108</v>
      </c>
      <c r="G26" s="113" t="s">
        <v>108</v>
      </c>
      <c r="H26" s="95"/>
      <c r="I26" s="443"/>
      <c r="J26" s="94"/>
      <c r="K26" s="264" t="str">
        <f>IF(G26='Drop-Down Lists'!$I$14,'Labor Calculator'!$J$35,IF('COGS &amp; COSS'!G26='Drop-Down Lists'!$I$15,'Labor Calculator'!$J$36,IF('COGS &amp; COSS'!G26='Drop-Down Lists'!$I$16,'Labor Calculator'!$J$37,"")))</f>
        <v/>
      </c>
      <c r="L26" s="264" t="e">
        <f t="shared" si="7"/>
        <v>#VALUE!</v>
      </c>
      <c r="M26" s="264" t="str">
        <f>IFERROR(L26*'Pricing &amp; Financial Position'!$O$8,"")</f>
        <v/>
      </c>
      <c r="N26" s="264" t="str">
        <f t="shared" si="8"/>
        <v/>
      </c>
      <c r="O26" s="265">
        <f t="shared" si="1"/>
        <v>0</v>
      </c>
      <c r="P26" s="266" t="str">
        <f t="shared" si="9"/>
        <v/>
      </c>
      <c r="Q26" s="438"/>
      <c r="R26" s="270">
        <f t="shared" si="2"/>
        <v>0</v>
      </c>
      <c r="S26" s="268" t="str">
        <f t="shared" si="3"/>
        <v/>
      </c>
      <c r="T26" s="268" t="str">
        <f t="shared" si="4"/>
        <v/>
      </c>
      <c r="U26" s="266">
        <f t="shared" si="5"/>
        <v>0</v>
      </c>
      <c r="V26" s="269" t="str">
        <f t="shared" si="6"/>
        <v/>
      </c>
    </row>
    <row r="27" spans="2:22" s="65" customFormat="1" ht="18" customHeight="1" x14ac:dyDescent="0.3">
      <c r="B27" s="85"/>
      <c r="C27" s="85"/>
      <c r="D27" s="87"/>
      <c r="E27" s="111" t="s">
        <v>108</v>
      </c>
      <c r="F27" s="112" t="s">
        <v>108</v>
      </c>
      <c r="G27" s="113" t="s">
        <v>108</v>
      </c>
      <c r="H27" s="95"/>
      <c r="I27" s="443"/>
      <c r="J27" s="94"/>
      <c r="K27" s="264" t="str">
        <f>IF(G27='Drop-Down Lists'!$I$14,'Labor Calculator'!$J$35,IF('COGS &amp; COSS'!G27='Drop-Down Lists'!$I$15,'Labor Calculator'!$J$36,IF('COGS &amp; COSS'!G27='Drop-Down Lists'!$I$16,'Labor Calculator'!$J$37,"")))</f>
        <v/>
      </c>
      <c r="L27" s="264" t="e">
        <f t="shared" si="7"/>
        <v>#VALUE!</v>
      </c>
      <c r="M27" s="264" t="str">
        <f>IFERROR(L27*'Pricing &amp; Financial Position'!$O$8,"")</f>
        <v/>
      </c>
      <c r="N27" s="264" t="str">
        <f t="shared" si="8"/>
        <v/>
      </c>
      <c r="O27" s="265">
        <f t="shared" si="1"/>
        <v>0</v>
      </c>
      <c r="P27" s="266" t="str">
        <f t="shared" si="9"/>
        <v/>
      </c>
      <c r="Q27" s="438"/>
      <c r="R27" s="270">
        <f t="shared" si="2"/>
        <v>0</v>
      </c>
      <c r="S27" s="268" t="str">
        <f t="shared" si="3"/>
        <v/>
      </c>
      <c r="T27" s="268" t="str">
        <f t="shared" si="4"/>
        <v/>
      </c>
      <c r="U27" s="266">
        <f t="shared" si="5"/>
        <v>0</v>
      </c>
      <c r="V27" s="269" t="str">
        <f t="shared" si="6"/>
        <v/>
      </c>
    </row>
    <row r="28" spans="2:22" s="65" customFormat="1" ht="18" customHeight="1" x14ac:dyDescent="0.3">
      <c r="B28" s="85"/>
      <c r="C28" s="85"/>
      <c r="D28" s="87"/>
      <c r="E28" s="111" t="s">
        <v>108</v>
      </c>
      <c r="F28" s="112" t="s">
        <v>108</v>
      </c>
      <c r="G28" s="113" t="s">
        <v>108</v>
      </c>
      <c r="H28" s="95"/>
      <c r="I28" s="443"/>
      <c r="J28" s="94"/>
      <c r="K28" s="264" t="str">
        <f>IF(G28='Drop-Down Lists'!$I$14,'Labor Calculator'!$J$35,IF('COGS &amp; COSS'!G28='Drop-Down Lists'!$I$15,'Labor Calculator'!$J$36,IF('COGS &amp; COSS'!G28='Drop-Down Lists'!$I$16,'Labor Calculator'!$J$37,"")))</f>
        <v/>
      </c>
      <c r="L28" s="264" t="e">
        <f t="shared" si="7"/>
        <v>#VALUE!</v>
      </c>
      <c r="M28" s="264" t="str">
        <f>IFERROR(L28*'Pricing &amp; Financial Position'!$O$8,"")</f>
        <v/>
      </c>
      <c r="N28" s="264" t="str">
        <f t="shared" si="8"/>
        <v/>
      </c>
      <c r="O28" s="265">
        <f t="shared" si="1"/>
        <v>0</v>
      </c>
      <c r="P28" s="266" t="str">
        <f t="shared" si="9"/>
        <v/>
      </c>
      <c r="Q28" s="438"/>
      <c r="R28" s="270">
        <f t="shared" si="2"/>
        <v>0</v>
      </c>
      <c r="S28" s="268" t="str">
        <f t="shared" si="3"/>
        <v/>
      </c>
      <c r="T28" s="268" t="str">
        <f t="shared" si="4"/>
        <v/>
      </c>
      <c r="U28" s="266">
        <f t="shared" si="5"/>
        <v>0</v>
      </c>
      <c r="V28" s="269" t="str">
        <f t="shared" si="6"/>
        <v/>
      </c>
    </row>
    <row r="29" spans="2:22" s="65" customFormat="1" ht="18" customHeight="1" x14ac:dyDescent="0.3">
      <c r="B29" s="85"/>
      <c r="C29" s="85"/>
      <c r="D29" s="88"/>
      <c r="E29" s="111" t="s">
        <v>108</v>
      </c>
      <c r="F29" s="112" t="s">
        <v>108</v>
      </c>
      <c r="G29" s="113" t="s">
        <v>108</v>
      </c>
      <c r="H29" s="95"/>
      <c r="I29" s="443"/>
      <c r="J29" s="94"/>
      <c r="K29" s="264" t="str">
        <f>IF(G29='Drop-Down Lists'!$I$14,'Labor Calculator'!$J$35,IF('COGS &amp; COSS'!G29='Drop-Down Lists'!$I$15,'Labor Calculator'!$J$36,IF('COGS &amp; COSS'!G29='Drop-Down Lists'!$I$16,'Labor Calculator'!$J$37,"")))</f>
        <v/>
      </c>
      <c r="L29" s="264" t="e">
        <f t="shared" si="7"/>
        <v>#VALUE!</v>
      </c>
      <c r="M29" s="264" t="str">
        <f>IFERROR(L29*'Pricing &amp; Financial Position'!$O$8,"")</f>
        <v/>
      </c>
      <c r="N29" s="264" t="str">
        <f t="shared" si="8"/>
        <v/>
      </c>
      <c r="O29" s="265">
        <f t="shared" si="1"/>
        <v>0</v>
      </c>
      <c r="P29" s="266" t="str">
        <f t="shared" si="9"/>
        <v/>
      </c>
      <c r="Q29" s="438"/>
      <c r="R29" s="270">
        <f t="shared" si="2"/>
        <v>0</v>
      </c>
      <c r="S29" s="268" t="str">
        <f t="shared" si="3"/>
        <v/>
      </c>
      <c r="T29" s="268" t="str">
        <f t="shared" si="4"/>
        <v/>
      </c>
      <c r="U29" s="266">
        <f t="shared" si="5"/>
        <v>0</v>
      </c>
      <c r="V29" s="269" t="str">
        <f t="shared" si="6"/>
        <v/>
      </c>
    </row>
    <row r="30" spans="2:22" s="65" customFormat="1" ht="18" customHeight="1" x14ac:dyDescent="0.3">
      <c r="B30" s="85"/>
      <c r="C30" s="85"/>
      <c r="D30" s="88"/>
      <c r="E30" s="111" t="s">
        <v>108</v>
      </c>
      <c r="F30" s="112" t="s">
        <v>108</v>
      </c>
      <c r="G30" s="113" t="s">
        <v>108</v>
      </c>
      <c r="H30" s="95"/>
      <c r="I30" s="443"/>
      <c r="J30" s="94"/>
      <c r="K30" s="264" t="str">
        <f>IF(G30='Drop-Down Lists'!$I$14,'Labor Calculator'!$J$35,IF('COGS &amp; COSS'!G30='Drop-Down Lists'!$I$15,'Labor Calculator'!$J$36,IF('COGS &amp; COSS'!G30='Drop-Down Lists'!$I$16,'Labor Calculator'!$J$37,"")))</f>
        <v/>
      </c>
      <c r="L30" s="264" t="e">
        <f t="shared" si="7"/>
        <v>#VALUE!</v>
      </c>
      <c r="M30" s="264" t="str">
        <f>IFERROR(L30*'Pricing &amp; Financial Position'!$O$8,"")</f>
        <v/>
      </c>
      <c r="N30" s="264" t="str">
        <f t="shared" si="8"/>
        <v/>
      </c>
      <c r="O30" s="265">
        <f t="shared" si="1"/>
        <v>0</v>
      </c>
      <c r="P30" s="266" t="str">
        <f t="shared" si="9"/>
        <v/>
      </c>
      <c r="Q30" s="438"/>
      <c r="R30" s="270">
        <f t="shared" si="2"/>
        <v>0</v>
      </c>
      <c r="S30" s="268" t="str">
        <f t="shared" si="3"/>
        <v/>
      </c>
      <c r="T30" s="268" t="str">
        <f t="shared" si="4"/>
        <v/>
      </c>
      <c r="U30" s="266">
        <f t="shared" si="5"/>
        <v>0</v>
      </c>
      <c r="V30" s="269" t="str">
        <f t="shared" si="6"/>
        <v/>
      </c>
    </row>
    <row r="31" spans="2:22" s="65" customFormat="1" ht="18" customHeight="1" x14ac:dyDescent="0.3">
      <c r="B31" s="85"/>
      <c r="C31" s="85"/>
      <c r="D31" s="88"/>
      <c r="E31" s="111" t="s">
        <v>108</v>
      </c>
      <c r="F31" s="112" t="s">
        <v>108</v>
      </c>
      <c r="G31" s="113" t="s">
        <v>108</v>
      </c>
      <c r="H31" s="95"/>
      <c r="I31" s="443"/>
      <c r="J31" s="94"/>
      <c r="K31" s="264" t="str">
        <f>IF(G31='Drop-Down Lists'!$I$14,'Labor Calculator'!$J$35,IF('COGS &amp; COSS'!G31='Drop-Down Lists'!$I$15,'Labor Calculator'!$J$36,IF('COGS &amp; COSS'!G31='Drop-Down Lists'!$I$16,'Labor Calculator'!$J$37,"")))</f>
        <v/>
      </c>
      <c r="L31" s="264" t="e">
        <f t="shared" si="7"/>
        <v>#VALUE!</v>
      </c>
      <c r="M31" s="264" t="str">
        <f>IFERROR(L31*'Pricing &amp; Financial Position'!$O$8,"")</f>
        <v/>
      </c>
      <c r="N31" s="264" t="str">
        <f t="shared" si="8"/>
        <v/>
      </c>
      <c r="O31" s="265">
        <f t="shared" si="1"/>
        <v>0</v>
      </c>
      <c r="P31" s="266" t="str">
        <f t="shared" si="9"/>
        <v/>
      </c>
      <c r="Q31" s="438"/>
      <c r="R31" s="270">
        <f t="shared" si="2"/>
        <v>0</v>
      </c>
      <c r="S31" s="268" t="str">
        <f t="shared" si="3"/>
        <v/>
      </c>
      <c r="T31" s="268" t="str">
        <f t="shared" si="4"/>
        <v/>
      </c>
      <c r="U31" s="266">
        <f t="shared" si="5"/>
        <v>0</v>
      </c>
      <c r="V31" s="269" t="str">
        <f t="shared" si="6"/>
        <v/>
      </c>
    </row>
    <row r="32" spans="2:22" s="65" customFormat="1" ht="18" customHeight="1" x14ac:dyDescent="0.3">
      <c r="B32" s="85"/>
      <c r="C32" s="85"/>
      <c r="D32" s="88"/>
      <c r="E32" s="111" t="s">
        <v>108</v>
      </c>
      <c r="F32" s="112" t="s">
        <v>108</v>
      </c>
      <c r="G32" s="113" t="s">
        <v>108</v>
      </c>
      <c r="H32" s="95"/>
      <c r="I32" s="443"/>
      <c r="J32" s="94"/>
      <c r="K32" s="264" t="str">
        <f>IF(G32='Drop-Down Lists'!$I$14,'Labor Calculator'!$J$35,IF('COGS &amp; COSS'!G32='Drop-Down Lists'!$I$15,'Labor Calculator'!$J$36,IF('COGS &amp; COSS'!G32='Drop-Down Lists'!$I$16,'Labor Calculator'!$J$37,"")))</f>
        <v/>
      </c>
      <c r="L32" s="264" t="e">
        <f t="shared" si="7"/>
        <v>#VALUE!</v>
      </c>
      <c r="M32" s="264" t="str">
        <f>IFERROR(L32*'Pricing &amp; Financial Position'!$O$8,"")</f>
        <v/>
      </c>
      <c r="N32" s="264" t="str">
        <f t="shared" si="8"/>
        <v/>
      </c>
      <c r="O32" s="265">
        <f t="shared" si="1"/>
        <v>0</v>
      </c>
      <c r="P32" s="266" t="str">
        <f t="shared" si="9"/>
        <v/>
      </c>
      <c r="Q32" s="438"/>
      <c r="R32" s="270">
        <f t="shared" si="2"/>
        <v>0</v>
      </c>
      <c r="S32" s="268" t="str">
        <f t="shared" si="3"/>
        <v/>
      </c>
      <c r="T32" s="268" t="str">
        <f t="shared" si="4"/>
        <v/>
      </c>
      <c r="U32" s="266">
        <f t="shared" si="5"/>
        <v>0</v>
      </c>
      <c r="V32" s="269" t="str">
        <f t="shared" si="6"/>
        <v/>
      </c>
    </row>
    <row r="33" spans="2:22" s="65" customFormat="1" ht="18" customHeight="1" x14ac:dyDescent="0.3">
      <c r="B33" s="85"/>
      <c r="C33" s="85"/>
      <c r="D33" s="88"/>
      <c r="E33" s="111" t="s">
        <v>108</v>
      </c>
      <c r="F33" s="112" t="s">
        <v>108</v>
      </c>
      <c r="G33" s="113" t="s">
        <v>108</v>
      </c>
      <c r="H33" s="95"/>
      <c r="I33" s="443"/>
      <c r="J33" s="94"/>
      <c r="K33" s="264" t="str">
        <f>IF(G33='Drop-Down Lists'!$I$14,'Labor Calculator'!$J$35,IF('COGS &amp; COSS'!G33='Drop-Down Lists'!$I$15,'Labor Calculator'!$J$36,IF('COGS &amp; COSS'!G33='Drop-Down Lists'!$I$16,'Labor Calculator'!$J$37,"")))</f>
        <v/>
      </c>
      <c r="L33" s="264" t="e">
        <f t="shared" si="7"/>
        <v>#VALUE!</v>
      </c>
      <c r="M33" s="264" t="str">
        <f>IFERROR(L33*'Pricing &amp; Financial Position'!$O$8,"")</f>
        <v/>
      </c>
      <c r="N33" s="264" t="str">
        <f t="shared" si="8"/>
        <v/>
      </c>
      <c r="O33" s="265">
        <f t="shared" si="1"/>
        <v>0</v>
      </c>
      <c r="P33" s="266" t="str">
        <f t="shared" si="9"/>
        <v/>
      </c>
      <c r="Q33" s="438"/>
      <c r="R33" s="270">
        <f t="shared" si="2"/>
        <v>0</v>
      </c>
      <c r="S33" s="268" t="str">
        <f t="shared" si="3"/>
        <v/>
      </c>
      <c r="T33" s="268" t="str">
        <f t="shared" si="4"/>
        <v/>
      </c>
      <c r="U33" s="266">
        <f t="shared" si="5"/>
        <v>0</v>
      </c>
      <c r="V33" s="269" t="str">
        <f t="shared" si="6"/>
        <v/>
      </c>
    </row>
    <row r="34" spans="2:22" s="65" customFormat="1" ht="18" customHeight="1" x14ac:dyDescent="0.3">
      <c r="B34" s="85"/>
      <c r="C34" s="85"/>
      <c r="D34" s="88"/>
      <c r="E34" s="111" t="s">
        <v>108</v>
      </c>
      <c r="F34" s="112" t="s">
        <v>108</v>
      </c>
      <c r="G34" s="113" t="s">
        <v>108</v>
      </c>
      <c r="H34" s="95"/>
      <c r="I34" s="443"/>
      <c r="J34" s="94"/>
      <c r="K34" s="264" t="str">
        <f>IF(G34='Drop-Down Lists'!$I$14,'Labor Calculator'!$J$35,IF('COGS &amp; COSS'!G34='Drop-Down Lists'!$I$15,'Labor Calculator'!$J$36,IF('COGS &amp; COSS'!G34='Drop-Down Lists'!$I$16,'Labor Calculator'!$J$37,"")))</f>
        <v/>
      </c>
      <c r="L34" s="264" t="e">
        <f t="shared" si="7"/>
        <v>#VALUE!</v>
      </c>
      <c r="M34" s="264" t="str">
        <f>IFERROR(L34*'Pricing &amp; Financial Position'!$O$8,"")</f>
        <v/>
      </c>
      <c r="N34" s="264" t="str">
        <f t="shared" si="8"/>
        <v/>
      </c>
      <c r="O34" s="265">
        <f t="shared" si="1"/>
        <v>0</v>
      </c>
      <c r="P34" s="266" t="str">
        <f t="shared" si="9"/>
        <v/>
      </c>
      <c r="Q34" s="438"/>
      <c r="R34" s="270">
        <f t="shared" si="2"/>
        <v>0</v>
      </c>
      <c r="S34" s="268" t="str">
        <f t="shared" si="3"/>
        <v/>
      </c>
      <c r="T34" s="268" t="str">
        <f t="shared" si="4"/>
        <v/>
      </c>
      <c r="U34" s="266">
        <f t="shared" si="5"/>
        <v>0</v>
      </c>
      <c r="V34" s="269" t="str">
        <f t="shared" si="6"/>
        <v/>
      </c>
    </row>
    <row r="35" spans="2:22" s="65" customFormat="1" ht="18" customHeight="1" x14ac:dyDescent="0.3">
      <c r="B35" s="85"/>
      <c r="C35" s="85"/>
      <c r="D35" s="88"/>
      <c r="E35" s="111" t="s">
        <v>108</v>
      </c>
      <c r="F35" s="112" t="s">
        <v>108</v>
      </c>
      <c r="G35" s="113" t="s">
        <v>108</v>
      </c>
      <c r="H35" s="95"/>
      <c r="I35" s="443"/>
      <c r="J35" s="94"/>
      <c r="K35" s="264" t="str">
        <f>IF(G35='Drop-Down Lists'!$I$14,'Labor Calculator'!$J$35,IF('COGS &amp; COSS'!G35='Drop-Down Lists'!$I$15,'Labor Calculator'!$J$36,IF('COGS &amp; COSS'!G35='Drop-Down Lists'!$I$16,'Labor Calculator'!$J$37,"")))</f>
        <v/>
      </c>
      <c r="L35" s="264" t="e">
        <f t="shared" si="7"/>
        <v>#VALUE!</v>
      </c>
      <c r="M35" s="264" t="str">
        <f>IFERROR(L35*'Pricing &amp; Financial Position'!$O$8,"")</f>
        <v/>
      </c>
      <c r="N35" s="264" t="str">
        <f t="shared" si="8"/>
        <v/>
      </c>
      <c r="O35" s="265">
        <f t="shared" si="1"/>
        <v>0</v>
      </c>
      <c r="P35" s="266" t="str">
        <f t="shared" si="9"/>
        <v/>
      </c>
      <c r="Q35" s="438"/>
      <c r="R35" s="270">
        <f t="shared" si="2"/>
        <v>0</v>
      </c>
      <c r="S35" s="268" t="str">
        <f t="shared" si="3"/>
        <v/>
      </c>
      <c r="T35" s="268" t="str">
        <f t="shared" si="4"/>
        <v/>
      </c>
      <c r="U35" s="266">
        <f t="shared" si="5"/>
        <v>0</v>
      </c>
      <c r="V35" s="269" t="str">
        <f t="shared" si="6"/>
        <v/>
      </c>
    </row>
    <row r="36" spans="2:22" s="65" customFormat="1" ht="18" customHeight="1" x14ac:dyDescent="0.3">
      <c r="B36" s="85"/>
      <c r="C36" s="85"/>
      <c r="D36" s="88"/>
      <c r="E36" s="111" t="s">
        <v>108</v>
      </c>
      <c r="F36" s="112" t="s">
        <v>108</v>
      </c>
      <c r="G36" s="113" t="s">
        <v>108</v>
      </c>
      <c r="H36" s="95"/>
      <c r="I36" s="443"/>
      <c r="J36" s="94"/>
      <c r="K36" s="264" t="str">
        <f>IF(G36='Drop-Down Lists'!$I$14,'Labor Calculator'!$J$35,IF('COGS &amp; COSS'!G36='Drop-Down Lists'!$I$15,'Labor Calculator'!$J$36,IF('COGS &amp; COSS'!G36='Drop-Down Lists'!$I$16,'Labor Calculator'!$J$37,"")))</f>
        <v/>
      </c>
      <c r="L36" s="264" t="e">
        <f t="shared" si="7"/>
        <v>#VALUE!</v>
      </c>
      <c r="M36" s="264" t="str">
        <f>IFERROR(L36*'Pricing &amp; Financial Position'!$O$8,"")</f>
        <v/>
      </c>
      <c r="N36" s="264" t="str">
        <f t="shared" si="8"/>
        <v/>
      </c>
      <c r="O36" s="265">
        <f t="shared" si="1"/>
        <v>0</v>
      </c>
      <c r="P36" s="266" t="str">
        <f t="shared" si="9"/>
        <v/>
      </c>
      <c r="Q36" s="438"/>
      <c r="R36" s="270">
        <f t="shared" si="2"/>
        <v>0</v>
      </c>
      <c r="S36" s="268" t="str">
        <f t="shared" si="3"/>
        <v/>
      </c>
      <c r="T36" s="268" t="str">
        <f t="shared" si="4"/>
        <v/>
      </c>
      <c r="U36" s="266">
        <f t="shared" si="5"/>
        <v>0</v>
      </c>
      <c r="V36" s="269" t="str">
        <f t="shared" si="6"/>
        <v/>
      </c>
    </row>
    <row r="37" spans="2:22" s="65" customFormat="1" ht="18" customHeight="1" x14ac:dyDescent="0.3">
      <c r="B37" s="85"/>
      <c r="C37" s="85"/>
      <c r="D37" s="88"/>
      <c r="E37" s="111" t="s">
        <v>108</v>
      </c>
      <c r="F37" s="112" t="s">
        <v>108</v>
      </c>
      <c r="G37" s="113" t="s">
        <v>108</v>
      </c>
      <c r="H37" s="95"/>
      <c r="I37" s="443"/>
      <c r="J37" s="94"/>
      <c r="K37" s="264" t="str">
        <f>IF(G37='Drop-Down Lists'!$I$14,'Labor Calculator'!$J$35,IF('COGS &amp; COSS'!G37='Drop-Down Lists'!$I$15,'Labor Calculator'!$J$36,IF('COGS &amp; COSS'!G37='Drop-Down Lists'!$I$16,'Labor Calculator'!$J$37,"")))</f>
        <v/>
      </c>
      <c r="L37" s="264" t="e">
        <f t="shared" si="7"/>
        <v>#VALUE!</v>
      </c>
      <c r="M37" s="264" t="str">
        <f>IFERROR(L37*'Pricing &amp; Financial Position'!$O$8,"")</f>
        <v/>
      </c>
      <c r="N37" s="264" t="str">
        <f t="shared" si="8"/>
        <v/>
      </c>
      <c r="O37" s="265">
        <f t="shared" si="1"/>
        <v>0</v>
      </c>
      <c r="P37" s="266" t="str">
        <f t="shared" si="9"/>
        <v/>
      </c>
      <c r="Q37" s="438"/>
      <c r="R37" s="270">
        <f t="shared" si="2"/>
        <v>0</v>
      </c>
      <c r="S37" s="268" t="str">
        <f t="shared" si="3"/>
        <v/>
      </c>
      <c r="T37" s="268" t="str">
        <f t="shared" si="4"/>
        <v/>
      </c>
      <c r="U37" s="266">
        <f t="shared" si="5"/>
        <v>0</v>
      </c>
      <c r="V37" s="269" t="str">
        <f t="shared" si="6"/>
        <v/>
      </c>
    </row>
    <row r="38" spans="2:22" s="65" customFormat="1" ht="18" customHeight="1" x14ac:dyDescent="0.3">
      <c r="B38" s="85"/>
      <c r="C38" s="85"/>
      <c r="D38" s="88"/>
      <c r="E38" s="111" t="s">
        <v>108</v>
      </c>
      <c r="F38" s="112" t="s">
        <v>108</v>
      </c>
      <c r="G38" s="113" t="s">
        <v>108</v>
      </c>
      <c r="H38" s="95"/>
      <c r="I38" s="443"/>
      <c r="J38" s="94"/>
      <c r="K38" s="264" t="str">
        <f>IF(G38='Drop-Down Lists'!$I$14,'Labor Calculator'!$J$35,IF('COGS &amp; COSS'!G38='Drop-Down Lists'!$I$15,'Labor Calculator'!$J$36,IF('COGS &amp; COSS'!G38='Drop-Down Lists'!$I$16,'Labor Calculator'!$J$37,"")))</f>
        <v/>
      </c>
      <c r="L38" s="264" t="e">
        <f t="shared" si="7"/>
        <v>#VALUE!</v>
      </c>
      <c r="M38" s="264" t="str">
        <f>IFERROR(L38*'Pricing &amp; Financial Position'!$O$8,"")</f>
        <v/>
      </c>
      <c r="N38" s="264" t="str">
        <f t="shared" si="8"/>
        <v/>
      </c>
      <c r="O38" s="265">
        <f t="shared" si="1"/>
        <v>0</v>
      </c>
      <c r="P38" s="266" t="str">
        <f t="shared" si="9"/>
        <v/>
      </c>
      <c r="Q38" s="438"/>
      <c r="R38" s="270">
        <f t="shared" si="2"/>
        <v>0</v>
      </c>
      <c r="S38" s="268" t="str">
        <f t="shared" si="3"/>
        <v/>
      </c>
      <c r="T38" s="268" t="str">
        <f t="shared" si="4"/>
        <v/>
      </c>
      <c r="U38" s="266">
        <f t="shared" si="5"/>
        <v>0</v>
      </c>
      <c r="V38" s="269" t="str">
        <f t="shared" si="6"/>
        <v/>
      </c>
    </row>
    <row r="39" spans="2:22" s="65" customFormat="1" ht="18" customHeight="1" x14ac:dyDescent="0.3">
      <c r="B39" s="85"/>
      <c r="C39" s="85"/>
      <c r="D39" s="88"/>
      <c r="E39" s="111" t="s">
        <v>108</v>
      </c>
      <c r="F39" s="112" t="s">
        <v>108</v>
      </c>
      <c r="G39" s="113" t="s">
        <v>108</v>
      </c>
      <c r="H39" s="95"/>
      <c r="I39" s="443"/>
      <c r="J39" s="94"/>
      <c r="K39" s="264" t="str">
        <f>IF(G39='Drop-Down Lists'!$I$14,'Labor Calculator'!$J$35,IF('COGS &amp; COSS'!G39='Drop-Down Lists'!$I$15,'Labor Calculator'!$J$36,IF('COGS &amp; COSS'!G39='Drop-Down Lists'!$I$16,'Labor Calculator'!$J$37,"")))</f>
        <v/>
      </c>
      <c r="L39" s="264" t="e">
        <f t="shared" si="7"/>
        <v>#VALUE!</v>
      </c>
      <c r="M39" s="264" t="str">
        <f>IFERROR(L39*'Pricing &amp; Financial Position'!$O$8,"")</f>
        <v/>
      </c>
      <c r="N39" s="264" t="str">
        <f t="shared" si="8"/>
        <v/>
      </c>
      <c r="O39" s="265">
        <f t="shared" si="1"/>
        <v>0</v>
      </c>
      <c r="P39" s="266" t="str">
        <f t="shared" si="9"/>
        <v/>
      </c>
      <c r="Q39" s="438"/>
      <c r="R39" s="270">
        <f t="shared" si="2"/>
        <v>0</v>
      </c>
      <c r="S39" s="268" t="str">
        <f t="shared" si="3"/>
        <v/>
      </c>
      <c r="T39" s="268" t="str">
        <f t="shared" si="4"/>
        <v/>
      </c>
      <c r="U39" s="266">
        <f t="shared" si="5"/>
        <v>0</v>
      </c>
      <c r="V39" s="269" t="str">
        <f t="shared" si="6"/>
        <v/>
      </c>
    </row>
    <row r="40" spans="2:22" s="65" customFormat="1" ht="18" customHeight="1" x14ac:dyDescent="0.3">
      <c r="B40" s="85"/>
      <c r="C40" s="85"/>
      <c r="D40" s="88"/>
      <c r="E40" s="111" t="s">
        <v>108</v>
      </c>
      <c r="F40" s="112" t="s">
        <v>108</v>
      </c>
      <c r="G40" s="113" t="s">
        <v>108</v>
      </c>
      <c r="H40" s="95"/>
      <c r="I40" s="443"/>
      <c r="J40" s="94"/>
      <c r="K40" s="264" t="str">
        <f>IF(G40='Drop-Down Lists'!$I$14,'Labor Calculator'!$J$35,IF('COGS &amp; COSS'!G40='Drop-Down Lists'!$I$15,'Labor Calculator'!$J$36,IF('COGS &amp; COSS'!G40='Drop-Down Lists'!$I$16,'Labor Calculator'!$J$37,"")))</f>
        <v/>
      </c>
      <c r="L40" s="264" t="e">
        <f t="shared" si="7"/>
        <v>#VALUE!</v>
      </c>
      <c r="M40" s="264" t="str">
        <f>IFERROR(L40*'Pricing &amp; Financial Position'!$O$8,"")</f>
        <v/>
      </c>
      <c r="N40" s="264" t="str">
        <f t="shared" si="8"/>
        <v/>
      </c>
      <c r="O40" s="265">
        <f t="shared" si="1"/>
        <v>0</v>
      </c>
      <c r="P40" s="266" t="str">
        <f t="shared" si="9"/>
        <v/>
      </c>
      <c r="Q40" s="438"/>
      <c r="R40" s="270">
        <f t="shared" si="2"/>
        <v>0</v>
      </c>
      <c r="S40" s="268" t="str">
        <f t="shared" si="3"/>
        <v/>
      </c>
      <c r="T40" s="268" t="str">
        <f t="shared" si="4"/>
        <v/>
      </c>
      <c r="U40" s="266">
        <f t="shared" si="5"/>
        <v>0</v>
      </c>
      <c r="V40" s="269" t="str">
        <f t="shared" si="6"/>
        <v/>
      </c>
    </row>
    <row r="41" spans="2:22" s="65" customFormat="1" ht="18" customHeight="1" x14ac:dyDescent="0.3">
      <c r="B41" s="85"/>
      <c r="C41" s="85"/>
      <c r="D41" s="88"/>
      <c r="E41" s="111" t="s">
        <v>108</v>
      </c>
      <c r="F41" s="112" t="s">
        <v>108</v>
      </c>
      <c r="G41" s="113" t="s">
        <v>108</v>
      </c>
      <c r="H41" s="95"/>
      <c r="I41" s="443"/>
      <c r="J41" s="94"/>
      <c r="K41" s="264" t="str">
        <f>IF(G41='Drop-Down Lists'!$I$14,'Labor Calculator'!$J$35,IF('COGS &amp; COSS'!G41='Drop-Down Lists'!$I$15,'Labor Calculator'!$J$36,IF('COGS &amp; COSS'!G41='Drop-Down Lists'!$I$16,'Labor Calculator'!$J$37,"")))</f>
        <v/>
      </c>
      <c r="L41" s="264" t="e">
        <f t="shared" si="7"/>
        <v>#VALUE!</v>
      </c>
      <c r="M41" s="264" t="str">
        <f>IFERROR(L41*'Pricing &amp; Financial Position'!$O$8,"")</f>
        <v/>
      </c>
      <c r="N41" s="264" t="str">
        <f t="shared" si="8"/>
        <v/>
      </c>
      <c r="O41" s="265">
        <f t="shared" si="1"/>
        <v>0</v>
      </c>
      <c r="P41" s="266" t="str">
        <f t="shared" si="9"/>
        <v/>
      </c>
      <c r="Q41" s="438"/>
      <c r="R41" s="270">
        <f t="shared" si="2"/>
        <v>0</v>
      </c>
      <c r="S41" s="268" t="str">
        <f t="shared" si="3"/>
        <v/>
      </c>
      <c r="T41" s="268" t="str">
        <f t="shared" si="4"/>
        <v/>
      </c>
      <c r="U41" s="266">
        <f t="shared" si="5"/>
        <v>0</v>
      </c>
      <c r="V41" s="269" t="str">
        <f t="shared" si="6"/>
        <v/>
      </c>
    </row>
    <row r="42" spans="2:22" s="65" customFormat="1" ht="18" customHeight="1" x14ac:dyDescent="0.3">
      <c r="B42" s="85"/>
      <c r="C42" s="85"/>
      <c r="D42" s="88"/>
      <c r="E42" s="111" t="s">
        <v>108</v>
      </c>
      <c r="F42" s="112" t="s">
        <v>108</v>
      </c>
      <c r="G42" s="113" t="s">
        <v>108</v>
      </c>
      <c r="H42" s="95"/>
      <c r="I42" s="443"/>
      <c r="J42" s="94"/>
      <c r="K42" s="264" t="str">
        <f>IF(G42='Drop-Down Lists'!$I$14,'Labor Calculator'!$J$35,IF('COGS &amp; COSS'!G42='Drop-Down Lists'!$I$15,'Labor Calculator'!$J$36,IF('COGS &amp; COSS'!G42='Drop-Down Lists'!$I$16,'Labor Calculator'!$J$37,"")))</f>
        <v/>
      </c>
      <c r="L42" s="264" t="e">
        <f t="shared" si="7"/>
        <v>#VALUE!</v>
      </c>
      <c r="M42" s="264" t="str">
        <f>IFERROR(L42*'Pricing &amp; Financial Position'!$O$8,"")</f>
        <v/>
      </c>
      <c r="N42" s="264" t="str">
        <f t="shared" si="8"/>
        <v/>
      </c>
      <c r="O42" s="265">
        <f t="shared" si="1"/>
        <v>0</v>
      </c>
      <c r="P42" s="266" t="str">
        <f t="shared" si="9"/>
        <v/>
      </c>
      <c r="Q42" s="438"/>
      <c r="R42" s="270">
        <f t="shared" si="2"/>
        <v>0</v>
      </c>
      <c r="S42" s="268" t="str">
        <f t="shared" si="3"/>
        <v/>
      </c>
      <c r="T42" s="268" t="str">
        <f t="shared" si="4"/>
        <v/>
      </c>
      <c r="U42" s="266">
        <f t="shared" si="5"/>
        <v>0</v>
      </c>
      <c r="V42" s="269" t="str">
        <f t="shared" si="6"/>
        <v/>
      </c>
    </row>
    <row r="43" spans="2:22" s="65" customFormat="1" ht="18" customHeight="1" x14ac:dyDescent="0.3">
      <c r="B43" s="85"/>
      <c r="C43" s="85"/>
      <c r="D43" s="88"/>
      <c r="E43" s="111" t="s">
        <v>108</v>
      </c>
      <c r="F43" s="112" t="s">
        <v>108</v>
      </c>
      <c r="G43" s="113" t="s">
        <v>108</v>
      </c>
      <c r="H43" s="95"/>
      <c r="I43" s="443"/>
      <c r="J43" s="94"/>
      <c r="K43" s="264" t="str">
        <f>IF(G43='Drop-Down Lists'!$I$14,'Labor Calculator'!$J$35,IF('COGS &amp; COSS'!G43='Drop-Down Lists'!$I$15,'Labor Calculator'!$J$36,IF('COGS &amp; COSS'!G43='Drop-Down Lists'!$I$16,'Labor Calculator'!$J$37,"")))</f>
        <v/>
      </c>
      <c r="L43" s="264" t="e">
        <f t="shared" si="7"/>
        <v>#VALUE!</v>
      </c>
      <c r="M43" s="264" t="str">
        <f>IFERROR(L43*'Pricing &amp; Financial Position'!$O$8,"")</f>
        <v/>
      </c>
      <c r="N43" s="264" t="str">
        <f t="shared" si="8"/>
        <v/>
      </c>
      <c r="O43" s="265">
        <f t="shared" ref="O43:O74" si="10">J43*H43</f>
        <v>0</v>
      </c>
      <c r="P43" s="266" t="str">
        <f t="shared" si="9"/>
        <v/>
      </c>
      <c r="Q43" s="438"/>
      <c r="R43" s="270">
        <f t="shared" ref="R43:R74" si="11">H43*D43</f>
        <v>0</v>
      </c>
      <c r="S43" s="268" t="str">
        <f t="shared" ref="S43:S74" si="12">IF(R43=0,P43,"")</f>
        <v/>
      </c>
      <c r="T43" s="268" t="str">
        <f t="shared" ref="T43:T74" si="13">IF(R43&gt;0,R43+P43,"")</f>
        <v/>
      </c>
      <c r="U43" s="266">
        <f t="shared" ref="U43:U74" si="14">SUM(P43:R43)</f>
        <v>0</v>
      </c>
      <c r="V43" s="269" t="str">
        <f t="shared" ref="V43:V74" si="15">IFERROR(U43/H43,"")</f>
        <v/>
      </c>
    </row>
    <row r="44" spans="2:22" s="65" customFormat="1" ht="18" customHeight="1" x14ac:dyDescent="0.3">
      <c r="B44" s="85"/>
      <c r="C44" s="85"/>
      <c r="D44" s="88"/>
      <c r="E44" s="111" t="s">
        <v>108</v>
      </c>
      <c r="F44" s="112" t="s">
        <v>108</v>
      </c>
      <c r="G44" s="113" t="s">
        <v>108</v>
      </c>
      <c r="H44" s="95"/>
      <c r="I44" s="443"/>
      <c r="J44" s="94"/>
      <c r="K44" s="264" t="str">
        <f>IF(G44='Drop-Down Lists'!$I$14,'Labor Calculator'!$J$35,IF('COGS &amp; COSS'!G44='Drop-Down Lists'!$I$15,'Labor Calculator'!$J$36,IF('COGS &amp; COSS'!G44='Drop-Down Lists'!$I$16,'Labor Calculator'!$J$37,"")))</f>
        <v/>
      </c>
      <c r="L44" s="264" t="e">
        <f t="shared" si="7"/>
        <v>#VALUE!</v>
      </c>
      <c r="M44" s="264" t="str">
        <f>IFERROR(L44*'Pricing &amp; Financial Position'!$O$8,"")</f>
        <v/>
      </c>
      <c r="N44" s="264" t="str">
        <f t="shared" si="8"/>
        <v/>
      </c>
      <c r="O44" s="265">
        <f t="shared" si="10"/>
        <v>0</v>
      </c>
      <c r="P44" s="266" t="str">
        <f t="shared" si="9"/>
        <v/>
      </c>
      <c r="Q44" s="438"/>
      <c r="R44" s="270">
        <f t="shared" si="11"/>
        <v>0</v>
      </c>
      <c r="S44" s="268" t="str">
        <f t="shared" si="12"/>
        <v/>
      </c>
      <c r="T44" s="268" t="str">
        <f t="shared" si="13"/>
        <v/>
      </c>
      <c r="U44" s="266">
        <f t="shared" si="14"/>
        <v>0</v>
      </c>
      <c r="V44" s="269" t="str">
        <f t="shared" si="15"/>
        <v/>
      </c>
    </row>
    <row r="45" spans="2:22" s="65" customFormat="1" ht="18" customHeight="1" x14ac:dyDescent="0.3">
      <c r="B45" s="85"/>
      <c r="C45" s="85"/>
      <c r="D45" s="88"/>
      <c r="E45" s="111" t="s">
        <v>108</v>
      </c>
      <c r="F45" s="112" t="s">
        <v>108</v>
      </c>
      <c r="G45" s="113" t="s">
        <v>108</v>
      </c>
      <c r="H45" s="95"/>
      <c r="I45" s="443"/>
      <c r="J45" s="94"/>
      <c r="K45" s="264" t="str">
        <f>IF(G45='Drop-Down Lists'!$I$14,'Labor Calculator'!$J$35,IF('COGS &amp; COSS'!G45='Drop-Down Lists'!$I$15,'Labor Calculator'!$J$36,IF('COGS &amp; COSS'!G45='Drop-Down Lists'!$I$16,'Labor Calculator'!$J$37,"")))</f>
        <v/>
      </c>
      <c r="L45" s="264" t="e">
        <f t="shared" si="7"/>
        <v>#VALUE!</v>
      </c>
      <c r="M45" s="264" t="str">
        <f>IFERROR(L45*'Pricing &amp; Financial Position'!$O$8,"")</f>
        <v/>
      </c>
      <c r="N45" s="264" t="str">
        <f t="shared" si="8"/>
        <v/>
      </c>
      <c r="O45" s="265">
        <f t="shared" si="10"/>
        <v>0</v>
      </c>
      <c r="P45" s="266" t="str">
        <f t="shared" si="9"/>
        <v/>
      </c>
      <c r="Q45" s="438"/>
      <c r="R45" s="270">
        <f t="shared" si="11"/>
        <v>0</v>
      </c>
      <c r="S45" s="268" t="str">
        <f t="shared" si="12"/>
        <v/>
      </c>
      <c r="T45" s="268" t="str">
        <f t="shared" si="13"/>
        <v/>
      </c>
      <c r="U45" s="266">
        <f t="shared" si="14"/>
        <v>0</v>
      </c>
      <c r="V45" s="269" t="str">
        <f t="shared" si="15"/>
        <v/>
      </c>
    </row>
    <row r="46" spans="2:22" s="65" customFormat="1" ht="18" customHeight="1" x14ac:dyDescent="0.3">
      <c r="B46" s="85"/>
      <c r="C46" s="85"/>
      <c r="D46" s="88"/>
      <c r="E46" s="111" t="s">
        <v>108</v>
      </c>
      <c r="F46" s="112" t="s">
        <v>108</v>
      </c>
      <c r="G46" s="113" t="s">
        <v>108</v>
      </c>
      <c r="H46" s="95"/>
      <c r="I46" s="443"/>
      <c r="J46" s="94"/>
      <c r="K46" s="264" t="str">
        <f>IF(G46='Drop-Down Lists'!$I$14,'Labor Calculator'!$J$35,IF('COGS &amp; COSS'!G46='Drop-Down Lists'!$I$15,'Labor Calculator'!$J$36,IF('COGS &amp; COSS'!G46='Drop-Down Lists'!$I$16,'Labor Calculator'!$J$37,"")))</f>
        <v/>
      </c>
      <c r="L46" s="264" t="e">
        <f t="shared" si="7"/>
        <v>#VALUE!</v>
      </c>
      <c r="M46" s="264" t="str">
        <f>IFERROR(L46*'Pricing &amp; Financial Position'!$O$8,"")</f>
        <v/>
      </c>
      <c r="N46" s="264" t="str">
        <f t="shared" si="8"/>
        <v/>
      </c>
      <c r="O46" s="265">
        <f t="shared" si="10"/>
        <v>0</v>
      </c>
      <c r="P46" s="266" t="str">
        <f t="shared" si="9"/>
        <v/>
      </c>
      <c r="Q46" s="438"/>
      <c r="R46" s="270">
        <f t="shared" si="11"/>
        <v>0</v>
      </c>
      <c r="S46" s="268" t="str">
        <f t="shared" si="12"/>
        <v/>
      </c>
      <c r="T46" s="268" t="str">
        <f t="shared" si="13"/>
        <v/>
      </c>
      <c r="U46" s="266">
        <f t="shared" si="14"/>
        <v>0</v>
      </c>
      <c r="V46" s="269" t="str">
        <f t="shared" si="15"/>
        <v/>
      </c>
    </row>
    <row r="47" spans="2:22" s="65" customFormat="1" ht="18" customHeight="1" x14ac:dyDescent="0.3">
      <c r="B47" s="85"/>
      <c r="C47" s="85"/>
      <c r="D47" s="88"/>
      <c r="E47" s="111" t="s">
        <v>108</v>
      </c>
      <c r="F47" s="112" t="s">
        <v>108</v>
      </c>
      <c r="G47" s="113" t="s">
        <v>108</v>
      </c>
      <c r="H47" s="95"/>
      <c r="I47" s="443"/>
      <c r="J47" s="94"/>
      <c r="K47" s="264" t="str">
        <f>IF(G47='Drop-Down Lists'!$I$14,'Labor Calculator'!$J$35,IF('COGS &amp; COSS'!G47='Drop-Down Lists'!$I$15,'Labor Calculator'!$J$36,IF('COGS &amp; COSS'!G47='Drop-Down Lists'!$I$16,'Labor Calculator'!$J$37,"")))</f>
        <v/>
      </c>
      <c r="L47" s="264" t="e">
        <f t="shared" si="7"/>
        <v>#VALUE!</v>
      </c>
      <c r="M47" s="264" t="str">
        <f>IFERROR(L47*'Pricing &amp; Financial Position'!$O$8,"")</f>
        <v/>
      </c>
      <c r="N47" s="264" t="str">
        <f t="shared" si="8"/>
        <v/>
      </c>
      <c r="O47" s="265">
        <f t="shared" si="10"/>
        <v>0</v>
      </c>
      <c r="P47" s="266" t="str">
        <f t="shared" si="9"/>
        <v/>
      </c>
      <c r="Q47" s="438"/>
      <c r="R47" s="270">
        <f t="shared" si="11"/>
        <v>0</v>
      </c>
      <c r="S47" s="268" t="str">
        <f t="shared" si="12"/>
        <v/>
      </c>
      <c r="T47" s="268" t="str">
        <f t="shared" si="13"/>
        <v/>
      </c>
      <c r="U47" s="266">
        <f t="shared" si="14"/>
        <v>0</v>
      </c>
      <c r="V47" s="269" t="str">
        <f t="shared" si="15"/>
        <v/>
      </c>
    </row>
    <row r="48" spans="2:22" s="65" customFormat="1" ht="18" customHeight="1" x14ac:dyDescent="0.3">
      <c r="B48" s="85"/>
      <c r="C48" s="85"/>
      <c r="D48" s="88"/>
      <c r="E48" s="111" t="s">
        <v>108</v>
      </c>
      <c r="F48" s="112" t="s">
        <v>108</v>
      </c>
      <c r="G48" s="113" t="s">
        <v>108</v>
      </c>
      <c r="H48" s="95"/>
      <c r="I48" s="443"/>
      <c r="J48" s="94"/>
      <c r="K48" s="264" t="str">
        <f>IF(G48='Drop-Down Lists'!$I$14,'Labor Calculator'!$J$35,IF('COGS &amp; COSS'!G48='Drop-Down Lists'!$I$15,'Labor Calculator'!$J$36,IF('COGS &amp; COSS'!G48='Drop-Down Lists'!$I$16,'Labor Calculator'!$J$37,"")))</f>
        <v/>
      </c>
      <c r="L48" s="264" t="e">
        <f t="shared" si="7"/>
        <v>#VALUE!</v>
      </c>
      <c r="M48" s="264" t="str">
        <f>IFERROR(L48*'Pricing &amp; Financial Position'!$O$8,"")</f>
        <v/>
      </c>
      <c r="N48" s="264" t="str">
        <f t="shared" si="8"/>
        <v/>
      </c>
      <c r="O48" s="265">
        <f t="shared" si="10"/>
        <v>0</v>
      </c>
      <c r="P48" s="266" t="str">
        <f t="shared" si="9"/>
        <v/>
      </c>
      <c r="Q48" s="438"/>
      <c r="R48" s="270">
        <f t="shared" si="11"/>
        <v>0</v>
      </c>
      <c r="S48" s="268" t="str">
        <f t="shared" si="12"/>
        <v/>
      </c>
      <c r="T48" s="268" t="str">
        <f t="shared" si="13"/>
        <v/>
      </c>
      <c r="U48" s="266">
        <f t="shared" si="14"/>
        <v>0</v>
      </c>
      <c r="V48" s="269" t="str">
        <f t="shared" si="15"/>
        <v/>
      </c>
    </row>
    <row r="49" spans="2:22" s="65" customFormat="1" ht="18" customHeight="1" x14ac:dyDescent="0.3">
      <c r="B49" s="85"/>
      <c r="C49" s="85"/>
      <c r="D49" s="88"/>
      <c r="E49" s="111" t="s">
        <v>108</v>
      </c>
      <c r="F49" s="112" t="s">
        <v>108</v>
      </c>
      <c r="G49" s="113" t="s">
        <v>108</v>
      </c>
      <c r="H49" s="95"/>
      <c r="I49" s="443"/>
      <c r="J49" s="94"/>
      <c r="K49" s="264" t="str">
        <f>IF(G49='Drop-Down Lists'!$I$14,'Labor Calculator'!$J$35,IF('COGS &amp; COSS'!G49='Drop-Down Lists'!$I$15,'Labor Calculator'!$J$36,IF('COGS &amp; COSS'!G49='Drop-Down Lists'!$I$16,'Labor Calculator'!$J$37,"")))</f>
        <v/>
      </c>
      <c r="L49" s="264" t="e">
        <f t="shared" si="7"/>
        <v>#VALUE!</v>
      </c>
      <c r="M49" s="264" t="str">
        <f>IFERROR(L49*'Pricing &amp; Financial Position'!$O$8,"")</f>
        <v/>
      </c>
      <c r="N49" s="264" t="str">
        <f t="shared" si="8"/>
        <v/>
      </c>
      <c r="O49" s="265">
        <f t="shared" si="10"/>
        <v>0</v>
      </c>
      <c r="P49" s="266" t="str">
        <f t="shared" si="9"/>
        <v/>
      </c>
      <c r="Q49" s="438"/>
      <c r="R49" s="270">
        <f t="shared" si="11"/>
        <v>0</v>
      </c>
      <c r="S49" s="268" t="str">
        <f t="shared" si="12"/>
        <v/>
      </c>
      <c r="T49" s="268" t="str">
        <f t="shared" si="13"/>
        <v/>
      </c>
      <c r="U49" s="266">
        <f t="shared" si="14"/>
        <v>0</v>
      </c>
      <c r="V49" s="269" t="str">
        <f t="shared" si="15"/>
        <v/>
      </c>
    </row>
    <row r="50" spans="2:22" s="65" customFormat="1" ht="18" customHeight="1" x14ac:dyDescent="0.3">
      <c r="B50" s="85"/>
      <c r="C50" s="85"/>
      <c r="D50" s="88"/>
      <c r="E50" s="111" t="s">
        <v>108</v>
      </c>
      <c r="F50" s="112" t="s">
        <v>108</v>
      </c>
      <c r="G50" s="113" t="s">
        <v>108</v>
      </c>
      <c r="H50" s="95"/>
      <c r="I50" s="443"/>
      <c r="J50" s="94"/>
      <c r="K50" s="264" t="str">
        <f>IF(G50='Drop-Down Lists'!$I$14,'Labor Calculator'!$J$35,IF('COGS &amp; COSS'!G50='Drop-Down Lists'!$I$15,'Labor Calculator'!$J$36,IF('COGS &amp; COSS'!G50='Drop-Down Lists'!$I$16,'Labor Calculator'!$J$37,"")))</f>
        <v/>
      </c>
      <c r="L50" s="264" t="e">
        <f t="shared" si="7"/>
        <v>#VALUE!</v>
      </c>
      <c r="M50" s="264" t="str">
        <f>IFERROR(L50*'Pricing &amp; Financial Position'!$O$8,"")</f>
        <v/>
      </c>
      <c r="N50" s="264" t="str">
        <f t="shared" si="8"/>
        <v/>
      </c>
      <c r="O50" s="265">
        <f t="shared" si="10"/>
        <v>0</v>
      </c>
      <c r="P50" s="266" t="str">
        <f t="shared" si="9"/>
        <v/>
      </c>
      <c r="Q50" s="438"/>
      <c r="R50" s="270">
        <f t="shared" si="11"/>
        <v>0</v>
      </c>
      <c r="S50" s="268" t="str">
        <f t="shared" si="12"/>
        <v/>
      </c>
      <c r="T50" s="268" t="str">
        <f t="shared" si="13"/>
        <v/>
      </c>
      <c r="U50" s="266">
        <f t="shared" si="14"/>
        <v>0</v>
      </c>
      <c r="V50" s="269" t="str">
        <f t="shared" si="15"/>
        <v/>
      </c>
    </row>
    <row r="51" spans="2:22" s="65" customFormat="1" ht="18" customHeight="1" x14ac:dyDescent="0.3">
      <c r="B51" s="85"/>
      <c r="C51" s="85"/>
      <c r="D51" s="88"/>
      <c r="E51" s="111" t="s">
        <v>108</v>
      </c>
      <c r="F51" s="112" t="s">
        <v>108</v>
      </c>
      <c r="G51" s="113" t="s">
        <v>108</v>
      </c>
      <c r="H51" s="95"/>
      <c r="I51" s="443"/>
      <c r="J51" s="94"/>
      <c r="K51" s="264" t="str">
        <f>IF(G51='Drop-Down Lists'!$I$14,'Labor Calculator'!$J$35,IF('COGS &amp; COSS'!G51='Drop-Down Lists'!$I$15,'Labor Calculator'!$J$36,IF('COGS &amp; COSS'!G51='Drop-Down Lists'!$I$16,'Labor Calculator'!$J$37,"")))</f>
        <v/>
      </c>
      <c r="L51" s="264" t="e">
        <f t="shared" si="7"/>
        <v>#VALUE!</v>
      </c>
      <c r="M51" s="264" t="str">
        <f>IFERROR(L51*'Pricing &amp; Financial Position'!$O$8,"")</f>
        <v/>
      </c>
      <c r="N51" s="264" t="str">
        <f t="shared" si="8"/>
        <v/>
      </c>
      <c r="O51" s="265">
        <f t="shared" si="10"/>
        <v>0</v>
      </c>
      <c r="P51" s="266" t="str">
        <f t="shared" si="9"/>
        <v/>
      </c>
      <c r="Q51" s="438"/>
      <c r="R51" s="270">
        <f t="shared" si="11"/>
        <v>0</v>
      </c>
      <c r="S51" s="268" t="str">
        <f t="shared" si="12"/>
        <v/>
      </c>
      <c r="T51" s="268" t="str">
        <f t="shared" si="13"/>
        <v/>
      </c>
      <c r="U51" s="266">
        <f t="shared" si="14"/>
        <v>0</v>
      </c>
      <c r="V51" s="269" t="str">
        <f t="shared" si="15"/>
        <v/>
      </c>
    </row>
    <row r="52" spans="2:22" s="65" customFormat="1" ht="18" customHeight="1" x14ac:dyDescent="0.3">
      <c r="B52" s="85"/>
      <c r="C52" s="85"/>
      <c r="D52" s="88"/>
      <c r="E52" s="111" t="s">
        <v>108</v>
      </c>
      <c r="F52" s="112" t="s">
        <v>108</v>
      </c>
      <c r="G52" s="113" t="s">
        <v>108</v>
      </c>
      <c r="H52" s="95"/>
      <c r="I52" s="443"/>
      <c r="J52" s="94"/>
      <c r="K52" s="264" t="str">
        <f>IF(G52='Drop-Down Lists'!$I$14,'Labor Calculator'!$J$35,IF('COGS &amp; COSS'!G52='Drop-Down Lists'!$I$15,'Labor Calculator'!$J$36,IF('COGS &amp; COSS'!G52='Drop-Down Lists'!$I$16,'Labor Calculator'!$J$37,"")))</f>
        <v/>
      </c>
      <c r="L52" s="264" t="e">
        <f t="shared" si="7"/>
        <v>#VALUE!</v>
      </c>
      <c r="M52" s="264" t="str">
        <f>IFERROR(L52*'Pricing &amp; Financial Position'!$O$8,"")</f>
        <v/>
      </c>
      <c r="N52" s="264" t="str">
        <f t="shared" si="8"/>
        <v/>
      </c>
      <c r="O52" s="265">
        <f t="shared" si="10"/>
        <v>0</v>
      </c>
      <c r="P52" s="266" t="str">
        <f t="shared" si="9"/>
        <v/>
      </c>
      <c r="Q52" s="438"/>
      <c r="R52" s="270">
        <f t="shared" si="11"/>
        <v>0</v>
      </c>
      <c r="S52" s="268" t="str">
        <f t="shared" si="12"/>
        <v/>
      </c>
      <c r="T52" s="268" t="str">
        <f t="shared" si="13"/>
        <v/>
      </c>
      <c r="U52" s="266">
        <f t="shared" si="14"/>
        <v>0</v>
      </c>
      <c r="V52" s="269" t="str">
        <f t="shared" si="15"/>
        <v/>
      </c>
    </row>
    <row r="53" spans="2:22" s="65" customFormat="1" ht="18" customHeight="1" x14ac:dyDescent="0.3">
      <c r="B53" s="85"/>
      <c r="C53" s="85"/>
      <c r="D53" s="88"/>
      <c r="E53" s="111" t="s">
        <v>108</v>
      </c>
      <c r="F53" s="112" t="s">
        <v>108</v>
      </c>
      <c r="G53" s="113" t="s">
        <v>108</v>
      </c>
      <c r="H53" s="95"/>
      <c r="I53" s="443"/>
      <c r="J53" s="94"/>
      <c r="K53" s="264" t="str">
        <f>IF(G53='Drop-Down Lists'!$I$14,'Labor Calculator'!$J$35,IF('COGS &amp; COSS'!G53='Drop-Down Lists'!$I$15,'Labor Calculator'!$J$36,IF('COGS &amp; COSS'!G53='Drop-Down Lists'!$I$16,'Labor Calculator'!$J$37,"")))</f>
        <v/>
      </c>
      <c r="L53" s="264" t="e">
        <f t="shared" si="7"/>
        <v>#VALUE!</v>
      </c>
      <c r="M53" s="264" t="str">
        <f>IFERROR(L53*'Pricing &amp; Financial Position'!$O$8,"")</f>
        <v/>
      </c>
      <c r="N53" s="264" t="str">
        <f t="shared" si="8"/>
        <v/>
      </c>
      <c r="O53" s="265">
        <f t="shared" si="10"/>
        <v>0</v>
      </c>
      <c r="P53" s="266" t="str">
        <f t="shared" si="9"/>
        <v/>
      </c>
      <c r="Q53" s="438"/>
      <c r="R53" s="270">
        <f t="shared" si="11"/>
        <v>0</v>
      </c>
      <c r="S53" s="268" t="str">
        <f t="shared" si="12"/>
        <v/>
      </c>
      <c r="T53" s="268" t="str">
        <f t="shared" si="13"/>
        <v/>
      </c>
      <c r="U53" s="266">
        <f t="shared" si="14"/>
        <v>0</v>
      </c>
      <c r="V53" s="269" t="str">
        <f t="shared" si="15"/>
        <v/>
      </c>
    </row>
    <row r="54" spans="2:22" s="65" customFormat="1" ht="18" customHeight="1" x14ac:dyDescent="0.3">
      <c r="B54" s="85"/>
      <c r="C54" s="85"/>
      <c r="D54" s="88"/>
      <c r="E54" s="111" t="s">
        <v>108</v>
      </c>
      <c r="F54" s="112" t="s">
        <v>108</v>
      </c>
      <c r="G54" s="113" t="s">
        <v>108</v>
      </c>
      <c r="H54" s="95"/>
      <c r="I54" s="443"/>
      <c r="J54" s="94"/>
      <c r="K54" s="264" t="str">
        <f>IF(G54='Drop-Down Lists'!$I$14,'Labor Calculator'!$J$35,IF('COGS &amp; COSS'!G54='Drop-Down Lists'!$I$15,'Labor Calculator'!$J$36,IF('COGS &amp; COSS'!G54='Drop-Down Lists'!$I$16,'Labor Calculator'!$J$37,"")))</f>
        <v/>
      </c>
      <c r="L54" s="264" t="e">
        <f t="shared" si="7"/>
        <v>#VALUE!</v>
      </c>
      <c r="M54" s="264" t="str">
        <f>IFERROR(L54*'Pricing &amp; Financial Position'!$O$8,"")</f>
        <v/>
      </c>
      <c r="N54" s="264" t="str">
        <f t="shared" si="8"/>
        <v/>
      </c>
      <c r="O54" s="265">
        <f t="shared" si="10"/>
        <v>0</v>
      </c>
      <c r="P54" s="266" t="str">
        <f t="shared" si="9"/>
        <v/>
      </c>
      <c r="Q54" s="438"/>
      <c r="R54" s="270">
        <f t="shared" si="11"/>
        <v>0</v>
      </c>
      <c r="S54" s="268" t="str">
        <f t="shared" si="12"/>
        <v/>
      </c>
      <c r="T54" s="268" t="str">
        <f t="shared" si="13"/>
        <v/>
      </c>
      <c r="U54" s="266">
        <f t="shared" si="14"/>
        <v>0</v>
      </c>
      <c r="V54" s="269" t="str">
        <f t="shared" si="15"/>
        <v/>
      </c>
    </row>
    <row r="55" spans="2:22" s="65" customFormat="1" ht="18" customHeight="1" x14ac:dyDescent="0.3">
      <c r="B55" s="85"/>
      <c r="C55" s="85"/>
      <c r="D55" s="88"/>
      <c r="E55" s="111" t="s">
        <v>108</v>
      </c>
      <c r="F55" s="112" t="s">
        <v>108</v>
      </c>
      <c r="G55" s="113" t="s">
        <v>108</v>
      </c>
      <c r="H55" s="95"/>
      <c r="I55" s="443"/>
      <c r="J55" s="94"/>
      <c r="K55" s="264" t="str">
        <f>IF(G55='Drop-Down Lists'!$I$14,'Labor Calculator'!$J$35,IF('COGS &amp; COSS'!G55='Drop-Down Lists'!$I$15,'Labor Calculator'!$J$36,IF('COGS &amp; COSS'!G55='Drop-Down Lists'!$I$16,'Labor Calculator'!$J$37,"")))</f>
        <v/>
      </c>
      <c r="L55" s="264" t="e">
        <f t="shared" si="7"/>
        <v>#VALUE!</v>
      </c>
      <c r="M55" s="264" t="str">
        <f>IFERROR(L55*'Pricing &amp; Financial Position'!$O$8,"")</f>
        <v/>
      </c>
      <c r="N55" s="264" t="str">
        <f t="shared" si="8"/>
        <v/>
      </c>
      <c r="O55" s="265">
        <f t="shared" si="10"/>
        <v>0</v>
      </c>
      <c r="P55" s="266" t="str">
        <f t="shared" si="9"/>
        <v/>
      </c>
      <c r="Q55" s="438"/>
      <c r="R55" s="270">
        <f t="shared" si="11"/>
        <v>0</v>
      </c>
      <c r="S55" s="268" t="str">
        <f t="shared" si="12"/>
        <v/>
      </c>
      <c r="T55" s="268" t="str">
        <f t="shared" si="13"/>
        <v/>
      </c>
      <c r="U55" s="266">
        <f t="shared" si="14"/>
        <v>0</v>
      </c>
      <c r="V55" s="269" t="str">
        <f t="shared" si="15"/>
        <v/>
      </c>
    </row>
    <row r="56" spans="2:22" s="65" customFormat="1" ht="18" customHeight="1" x14ac:dyDescent="0.3">
      <c r="B56" s="85"/>
      <c r="C56" s="85"/>
      <c r="D56" s="88"/>
      <c r="E56" s="111" t="s">
        <v>108</v>
      </c>
      <c r="F56" s="112" t="s">
        <v>108</v>
      </c>
      <c r="G56" s="113" t="s">
        <v>108</v>
      </c>
      <c r="H56" s="95"/>
      <c r="I56" s="443"/>
      <c r="J56" s="94"/>
      <c r="K56" s="264" t="str">
        <f>IF(G56='Drop-Down Lists'!$I$14,'Labor Calculator'!$J$35,IF('COGS &amp; COSS'!G56='Drop-Down Lists'!$I$15,'Labor Calculator'!$J$36,IF('COGS &amp; COSS'!G56='Drop-Down Lists'!$I$16,'Labor Calculator'!$J$37,"")))</f>
        <v/>
      </c>
      <c r="L56" s="264" t="e">
        <f t="shared" si="7"/>
        <v>#VALUE!</v>
      </c>
      <c r="M56" s="264" t="str">
        <f>IFERROR(L56*'Pricing &amp; Financial Position'!$O$8,"")</f>
        <v/>
      </c>
      <c r="N56" s="264" t="str">
        <f t="shared" si="8"/>
        <v/>
      </c>
      <c r="O56" s="265">
        <f t="shared" si="10"/>
        <v>0</v>
      </c>
      <c r="P56" s="266" t="str">
        <f t="shared" si="9"/>
        <v/>
      </c>
      <c r="Q56" s="438"/>
      <c r="R56" s="270">
        <f t="shared" si="11"/>
        <v>0</v>
      </c>
      <c r="S56" s="268" t="str">
        <f t="shared" si="12"/>
        <v/>
      </c>
      <c r="T56" s="268" t="str">
        <f t="shared" si="13"/>
        <v/>
      </c>
      <c r="U56" s="266">
        <f t="shared" si="14"/>
        <v>0</v>
      </c>
      <c r="V56" s="269" t="str">
        <f t="shared" si="15"/>
        <v/>
      </c>
    </row>
    <row r="57" spans="2:22" s="65" customFormat="1" ht="18" customHeight="1" x14ac:dyDescent="0.3">
      <c r="B57" s="85"/>
      <c r="C57" s="85"/>
      <c r="D57" s="88"/>
      <c r="E57" s="111" t="s">
        <v>108</v>
      </c>
      <c r="F57" s="112" t="s">
        <v>108</v>
      </c>
      <c r="G57" s="113" t="s">
        <v>108</v>
      </c>
      <c r="H57" s="95"/>
      <c r="I57" s="443"/>
      <c r="J57" s="94"/>
      <c r="K57" s="264" t="str">
        <f>IF(G57='Drop-Down Lists'!$I$14,'Labor Calculator'!$J$35,IF('COGS &amp; COSS'!G57='Drop-Down Lists'!$I$15,'Labor Calculator'!$J$36,IF('COGS &amp; COSS'!G57='Drop-Down Lists'!$I$16,'Labor Calculator'!$J$37,"")))</f>
        <v/>
      </c>
      <c r="L57" s="264" t="e">
        <f t="shared" si="7"/>
        <v>#VALUE!</v>
      </c>
      <c r="M57" s="264" t="str">
        <f>IFERROR(L57*'Pricing &amp; Financial Position'!$O$8,"")</f>
        <v/>
      </c>
      <c r="N57" s="264" t="str">
        <f t="shared" si="8"/>
        <v/>
      </c>
      <c r="O57" s="265">
        <f t="shared" si="10"/>
        <v>0</v>
      </c>
      <c r="P57" s="266" t="str">
        <f t="shared" si="9"/>
        <v/>
      </c>
      <c r="Q57" s="438"/>
      <c r="R57" s="270">
        <f t="shared" si="11"/>
        <v>0</v>
      </c>
      <c r="S57" s="268" t="str">
        <f t="shared" si="12"/>
        <v/>
      </c>
      <c r="T57" s="268" t="str">
        <f t="shared" si="13"/>
        <v/>
      </c>
      <c r="U57" s="266">
        <f t="shared" si="14"/>
        <v>0</v>
      </c>
      <c r="V57" s="269" t="str">
        <f t="shared" si="15"/>
        <v/>
      </c>
    </row>
    <row r="58" spans="2:22" s="65" customFormat="1" ht="18" customHeight="1" x14ac:dyDescent="0.3">
      <c r="B58" s="85"/>
      <c r="C58" s="85"/>
      <c r="D58" s="88"/>
      <c r="E58" s="111" t="s">
        <v>108</v>
      </c>
      <c r="F58" s="112" t="s">
        <v>108</v>
      </c>
      <c r="G58" s="113" t="s">
        <v>108</v>
      </c>
      <c r="H58" s="95"/>
      <c r="I58" s="443"/>
      <c r="J58" s="94"/>
      <c r="K58" s="264" t="str">
        <f>IF(G58='Drop-Down Lists'!$I$14,'Labor Calculator'!$J$35,IF('COGS &amp; COSS'!G58='Drop-Down Lists'!$I$15,'Labor Calculator'!$J$36,IF('COGS &amp; COSS'!G58='Drop-Down Lists'!$I$16,'Labor Calculator'!$J$37,"")))</f>
        <v/>
      </c>
      <c r="L58" s="264" t="e">
        <f t="shared" si="7"/>
        <v>#VALUE!</v>
      </c>
      <c r="M58" s="264" t="str">
        <f>IFERROR(L58*'Pricing &amp; Financial Position'!$O$8,"")</f>
        <v/>
      </c>
      <c r="N58" s="264" t="str">
        <f t="shared" si="8"/>
        <v/>
      </c>
      <c r="O58" s="265">
        <f t="shared" si="10"/>
        <v>0</v>
      </c>
      <c r="P58" s="266" t="str">
        <f t="shared" si="9"/>
        <v/>
      </c>
      <c r="Q58" s="438"/>
      <c r="R58" s="270">
        <f t="shared" si="11"/>
        <v>0</v>
      </c>
      <c r="S58" s="268" t="str">
        <f t="shared" si="12"/>
        <v/>
      </c>
      <c r="T58" s="268" t="str">
        <f t="shared" si="13"/>
        <v/>
      </c>
      <c r="U58" s="266">
        <f t="shared" si="14"/>
        <v>0</v>
      </c>
      <c r="V58" s="269" t="str">
        <f t="shared" si="15"/>
        <v/>
      </c>
    </row>
    <row r="59" spans="2:22" s="65" customFormat="1" ht="18" customHeight="1" x14ac:dyDescent="0.3">
      <c r="B59" s="85"/>
      <c r="C59" s="85"/>
      <c r="D59" s="88"/>
      <c r="E59" s="111" t="s">
        <v>108</v>
      </c>
      <c r="F59" s="112" t="s">
        <v>108</v>
      </c>
      <c r="G59" s="113" t="s">
        <v>108</v>
      </c>
      <c r="H59" s="95"/>
      <c r="I59" s="443"/>
      <c r="J59" s="94"/>
      <c r="K59" s="264" t="str">
        <f>IF(G59='Drop-Down Lists'!$I$14,'Labor Calculator'!$J$35,IF('COGS &amp; COSS'!G59='Drop-Down Lists'!$I$15,'Labor Calculator'!$J$36,IF('COGS &amp; COSS'!G59='Drop-Down Lists'!$I$16,'Labor Calculator'!$J$37,"")))</f>
        <v/>
      </c>
      <c r="L59" s="264" t="e">
        <f t="shared" si="7"/>
        <v>#VALUE!</v>
      </c>
      <c r="M59" s="264" t="str">
        <f>IFERROR(L59*'Pricing &amp; Financial Position'!$O$8,"")</f>
        <v/>
      </c>
      <c r="N59" s="264" t="str">
        <f t="shared" si="8"/>
        <v/>
      </c>
      <c r="O59" s="265">
        <f t="shared" si="10"/>
        <v>0</v>
      </c>
      <c r="P59" s="266" t="str">
        <f t="shared" si="9"/>
        <v/>
      </c>
      <c r="Q59" s="438"/>
      <c r="R59" s="270">
        <f t="shared" si="11"/>
        <v>0</v>
      </c>
      <c r="S59" s="268" t="str">
        <f t="shared" si="12"/>
        <v/>
      </c>
      <c r="T59" s="268" t="str">
        <f t="shared" si="13"/>
        <v/>
      </c>
      <c r="U59" s="266">
        <f t="shared" si="14"/>
        <v>0</v>
      </c>
      <c r="V59" s="269" t="str">
        <f t="shared" si="15"/>
        <v/>
      </c>
    </row>
    <row r="60" spans="2:22" s="65" customFormat="1" ht="18" customHeight="1" x14ac:dyDescent="0.3">
      <c r="B60" s="85"/>
      <c r="C60" s="85"/>
      <c r="D60" s="88"/>
      <c r="E60" s="111" t="s">
        <v>108</v>
      </c>
      <c r="F60" s="112" t="s">
        <v>108</v>
      </c>
      <c r="G60" s="113" t="s">
        <v>108</v>
      </c>
      <c r="H60" s="95"/>
      <c r="I60" s="443"/>
      <c r="J60" s="94"/>
      <c r="K60" s="264" t="str">
        <f>IF(G60='Drop-Down Lists'!$I$14,'Labor Calculator'!$J$35,IF('COGS &amp; COSS'!G60='Drop-Down Lists'!$I$15,'Labor Calculator'!$J$36,IF('COGS &amp; COSS'!G60='Drop-Down Lists'!$I$16,'Labor Calculator'!$J$37,"")))</f>
        <v/>
      </c>
      <c r="L60" s="264" t="e">
        <f t="shared" si="7"/>
        <v>#VALUE!</v>
      </c>
      <c r="M60" s="264" t="str">
        <f>IFERROR(L60*'Pricing &amp; Financial Position'!$O$8,"")</f>
        <v/>
      </c>
      <c r="N60" s="264" t="str">
        <f t="shared" si="8"/>
        <v/>
      </c>
      <c r="O60" s="265">
        <f t="shared" si="10"/>
        <v>0</v>
      </c>
      <c r="P60" s="266" t="str">
        <f t="shared" si="9"/>
        <v/>
      </c>
      <c r="Q60" s="438"/>
      <c r="R60" s="270">
        <f t="shared" si="11"/>
        <v>0</v>
      </c>
      <c r="S60" s="268" t="str">
        <f t="shared" si="12"/>
        <v/>
      </c>
      <c r="T60" s="268" t="str">
        <f t="shared" si="13"/>
        <v/>
      </c>
      <c r="U60" s="266">
        <f t="shared" si="14"/>
        <v>0</v>
      </c>
      <c r="V60" s="269" t="str">
        <f t="shared" si="15"/>
        <v/>
      </c>
    </row>
    <row r="61" spans="2:22" s="65" customFormat="1" ht="18" customHeight="1" x14ac:dyDescent="0.3">
      <c r="B61" s="85"/>
      <c r="C61" s="85"/>
      <c r="D61" s="88"/>
      <c r="E61" s="111" t="s">
        <v>108</v>
      </c>
      <c r="F61" s="112" t="s">
        <v>108</v>
      </c>
      <c r="G61" s="113" t="s">
        <v>108</v>
      </c>
      <c r="H61" s="95"/>
      <c r="I61" s="443"/>
      <c r="J61" s="94"/>
      <c r="K61" s="264" t="str">
        <f>IF(G61='Drop-Down Lists'!$I$14,'Labor Calculator'!$J$35,IF('COGS &amp; COSS'!G61='Drop-Down Lists'!$I$15,'Labor Calculator'!$J$36,IF('COGS &amp; COSS'!G61='Drop-Down Lists'!$I$16,'Labor Calculator'!$J$37,"")))</f>
        <v/>
      </c>
      <c r="L61" s="264" t="e">
        <f t="shared" si="7"/>
        <v>#VALUE!</v>
      </c>
      <c r="M61" s="264" t="str">
        <f>IFERROR(L61*'Pricing &amp; Financial Position'!$O$8,"")</f>
        <v/>
      </c>
      <c r="N61" s="264" t="str">
        <f t="shared" si="8"/>
        <v/>
      </c>
      <c r="O61" s="265">
        <f t="shared" si="10"/>
        <v>0</v>
      </c>
      <c r="P61" s="266" t="str">
        <f t="shared" si="9"/>
        <v/>
      </c>
      <c r="Q61" s="438"/>
      <c r="R61" s="270">
        <f t="shared" si="11"/>
        <v>0</v>
      </c>
      <c r="S61" s="268" t="str">
        <f t="shared" si="12"/>
        <v/>
      </c>
      <c r="T61" s="268" t="str">
        <f t="shared" si="13"/>
        <v/>
      </c>
      <c r="U61" s="266">
        <f t="shared" si="14"/>
        <v>0</v>
      </c>
      <c r="V61" s="269" t="str">
        <f t="shared" si="15"/>
        <v/>
      </c>
    </row>
    <row r="62" spans="2:22" s="65" customFormat="1" ht="18" customHeight="1" x14ac:dyDescent="0.3">
      <c r="B62" s="85"/>
      <c r="C62" s="85"/>
      <c r="D62" s="88"/>
      <c r="E62" s="111" t="s">
        <v>108</v>
      </c>
      <c r="F62" s="112" t="s">
        <v>108</v>
      </c>
      <c r="G62" s="113" t="s">
        <v>108</v>
      </c>
      <c r="H62" s="95"/>
      <c r="I62" s="443"/>
      <c r="J62" s="94"/>
      <c r="K62" s="264" t="str">
        <f>IF(G62='Drop-Down Lists'!$I$14,'Labor Calculator'!$J$35,IF('COGS &amp; COSS'!G62='Drop-Down Lists'!$I$15,'Labor Calculator'!$J$36,IF('COGS &amp; COSS'!G62='Drop-Down Lists'!$I$16,'Labor Calculator'!$J$37,"")))</f>
        <v/>
      </c>
      <c r="L62" s="264" t="e">
        <f t="shared" si="7"/>
        <v>#VALUE!</v>
      </c>
      <c r="M62" s="264" t="str">
        <f>IFERROR(L62*'Pricing &amp; Financial Position'!$O$8,"")</f>
        <v/>
      </c>
      <c r="N62" s="264" t="str">
        <f t="shared" si="8"/>
        <v/>
      </c>
      <c r="O62" s="265">
        <f t="shared" si="10"/>
        <v>0</v>
      </c>
      <c r="P62" s="266" t="str">
        <f t="shared" si="9"/>
        <v/>
      </c>
      <c r="Q62" s="438"/>
      <c r="R62" s="270">
        <f t="shared" si="11"/>
        <v>0</v>
      </c>
      <c r="S62" s="268" t="str">
        <f t="shared" si="12"/>
        <v/>
      </c>
      <c r="T62" s="268" t="str">
        <f t="shared" si="13"/>
        <v/>
      </c>
      <c r="U62" s="266">
        <f t="shared" si="14"/>
        <v>0</v>
      </c>
      <c r="V62" s="269" t="str">
        <f t="shared" si="15"/>
        <v/>
      </c>
    </row>
    <row r="63" spans="2:22" s="65" customFormat="1" ht="18" customHeight="1" x14ac:dyDescent="0.3">
      <c r="B63" s="85"/>
      <c r="C63" s="85"/>
      <c r="D63" s="88"/>
      <c r="E63" s="111" t="s">
        <v>108</v>
      </c>
      <c r="F63" s="112" t="s">
        <v>108</v>
      </c>
      <c r="G63" s="113" t="s">
        <v>108</v>
      </c>
      <c r="H63" s="95"/>
      <c r="I63" s="443"/>
      <c r="J63" s="94"/>
      <c r="K63" s="264" t="str">
        <f>IF(G63='Drop-Down Lists'!$I$14,'Labor Calculator'!$J$35,IF('COGS &amp; COSS'!G63='Drop-Down Lists'!$I$15,'Labor Calculator'!$J$36,IF('COGS &amp; COSS'!G63='Drop-Down Lists'!$I$16,'Labor Calculator'!$J$37,"")))</f>
        <v/>
      </c>
      <c r="L63" s="264" t="e">
        <f t="shared" si="7"/>
        <v>#VALUE!</v>
      </c>
      <c r="M63" s="264" t="str">
        <f>IFERROR(L63*'Pricing &amp; Financial Position'!$O$8,"")</f>
        <v/>
      </c>
      <c r="N63" s="264" t="str">
        <f t="shared" si="8"/>
        <v/>
      </c>
      <c r="O63" s="265">
        <f t="shared" si="10"/>
        <v>0</v>
      </c>
      <c r="P63" s="266" t="str">
        <f t="shared" si="9"/>
        <v/>
      </c>
      <c r="Q63" s="438"/>
      <c r="R63" s="270">
        <f t="shared" si="11"/>
        <v>0</v>
      </c>
      <c r="S63" s="268" t="str">
        <f t="shared" si="12"/>
        <v/>
      </c>
      <c r="T63" s="268" t="str">
        <f t="shared" si="13"/>
        <v/>
      </c>
      <c r="U63" s="266">
        <f t="shared" si="14"/>
        <v>0</v>
      </c>
      <c r="V63" s="269" t="str">
        <f t="shared" si="15"/>
        <v/>
      </c>
    </row>
    <row r="64" spans="2:22" s="65" customFormat="1" ht="18" customHeight="1" x14ac:dyDescent="0.3">
      <c r="B64" s="85"/>
      <c r="C64" s="85"/>
      <c r="D64" s="88"/>
      <c r="E64" s="111" t="s">
        <v>108</v>
      </c>
      <c r="F64" s="112" t="s">
        <v>108</v>
      </c>
      <c r="G64" s="113" t="s">
        <v>108</v>
      </c>
      <c r="H64" s="95"/>
      <c r="I64" s="443"/>
      <c r="J64" s="94"/>
      <c r="K64" s="264" t="str">
        <f>IF(G64='Drop-Down Lists'!$I$14,'Labor Calculator'!$J$35,IF('COGS &amp; COSS'!G64='Drop-Down Lists'!$I$15,'Labor Calculator'!$J$36,IF('COGS &amp; COSS'!G64='Drop-Down Lists'!$I$16,'Labor Calculator'!$J$37,"")))</f>
        <v/>
      </c>
      <c r="L64" s="264" t="e">
        <f t="shared" si="7"/>
        <v>#VALUE!</v>
      </c>
      <c r="M64" s="264" t="str">
        <f>IFERROR(L64*'Pricing &amp; Financial Position'!$O$8,"")</f>
        <v/>
      </c>
      <c r="N64" s="264" t="str">
        <f t="shared" si="8"/>
        <v/>
      </c>
      <c r="O64" s="265">
        <f t="shared" si="10"/>
        <v>0</v>
      </c>
      <c r="P64" s="266" t="str">
        <f t="shared" si="9"/>
        <v/>
      </c>
      <c r="Q64" s="438"/>
      <c r="R64" s="270">
        <f t="shared" si="11"/>
        <v>0</v>
      </c>
      <c r="S64" s="268" t="str">
        <f t="shared" si="12"/>
        <v/>
      </c>
      <c r="T64" s="268" t="str">
        <f t="shared" si="13"/>
        <v/>
      </c>
      <c r="U64" s="266">
        <f t="shared" si="14"/>
        <v>0</v>
      </c>
      <c r="V64" s="269" t="str">
        <f t="shared" si="15"/>
        <v/>
      </c>
    </row>
    <row r="65" spans="2:22" s="65" customFormat="1" ht="18" customHeight="1" x14ac:dyDescent="0.3">
      <c r="B65" s="85"/>
      <c r="C65" s="85"/>
      <c r="D65" s="88"/>
      <c r="E65" s="111" t="s">
        <v>108</v>
      </c>
      <c r="F65" s="112" t="s">
        <v>108</v>
      </c>
      <c r="G65" s="113" t="s">
        <v>108</v>
      </c>
      <c r="H65" s="95"/>
      <c r="I65" s="443"/>
      <c r="J65" s="94"/>
      <c r="K65" s="264" t="str">
        <f>IF(G65='Drop-Down Lists'!$I$14,'Labor Calculator'!$J$35,IF('COGS &amp; COSS'!G65='Drop-Down Lists'!$I$15,'Labor Calculator'!$J$36,IF('COGS &amp; COSS'!G65='Drop-Down Lists'!$I$16,'Labor Calculator'!$J$37,"")))</f>
        <v/>
      </c>
      <c r="L65" s="264" t="e">
        <f t="shared" si="7"/>
        <v>#VALUE!</v>
      </c>
      <c r="M65" s="264" t="str">
        <f>IFERROR(L65*'Pricing &amp; Financial Position'!$O$8,"")</f>
        <v/>
      </c>
      <c r="N65" s="264" t="str">
        <f t="shared" si="8"/>
        <v/>
      </c>
      <c r="O65" s="265">
        <f t="shared" si="10"/>
        <v>0</v>
      </c>
      <c r="P65" s="266" t="str">
        <f t="shared" si="9"/>
        <v/>
      </c>
      <c r="Q65" s="438"/>
      <c r="R65" s="270">
        <f t="shared" si="11"/>
        <v>0</v>
      </c>
      <c r="S65" s="268" t="str">
        <f t="shared" si="12"/>
        <v/>
      </c>
      <c r="T65" s="268" t="str">
        <f t="shared" si="13"/>
        <v/>
      </c>
      <c r="U65" s="266">
        <f t="shared" si="14"/>
        <v>0</v>
      </c>
      <c r="V65" s="269" t="str">
        <f t="shared" si="15"/>
        <v/>
      </c>
    </row>
    <row r="66" spans="2:22" s="65" customFormat="1" ht="18" customHeight="1" x14ac:dyDescent="0.3">
      <c r="B66" s="85"/>
      <c r="C66" s="85"/>
      <c r="D66" s="88"/>
      <c r="E66" s="111" t="s">
        <v>108</v>
      </c>
      <c r="F66" s="112" t="s">
        <v>108</v>
      </c>
      <c r="G66" s="113" t="s">
        <v>108</v>
      </c>
      <c r="H66" s="95"/>
      <c r="I66" s="443"/>
      <c r="J66" s="94"/>
      <c r="K66" s="264" t="str">
        <f>IF(G66='Drop-Down Lists'!$I$14,'Labor Calculator'!$J$35,IF('COGS &amp; COSS'!G66='Drop-Down Lists'!$I$15,'Labor Calculator'!$J$36,IF('COGS &amp; COSS'!G66='Drop-Down Lists'!$I$16,'Labor Calculator'!$J$37,"")))</f>
        <v/>
      </c>
      <c r="L66" s="264" t="e">
        <f t="shared" si="7"/>
        <v>#VALUE!</v>
      </c>
      <c r="M66" s="264" t="str">
        <f>IFERROR(L66*'Pricing &amp; Financial Position'!$O$8,"")</f>
        <v/>
      </c>
      <c r="N66" s="264" t="str">
        <f t="shared" si="8"/>
        <v/>
      </c>
      <c r="O66" s="265">
        <f t="shared" si="10"/>
        <v>0</v>
      </c>
      <c r="P66" s="266" t="str">
        <f t="shared" si="9"/>
        <v/>
      </c>
      <c r="Q66" s="438"/>
      <c r="R66" s="270">
        <f t="shared" si="11"/>
        <v>0</v>
      </c>
      <c r="S66" s="268" t="str">
        <f t="shared" si="12"/>
        <v/>
      </c>
      <c r="T66" s="268" t="str">
        <f t="shared" si="13"/>
        <v/>
      </c>
      <c r="U66" s="266">
        <f t="shared" si="14"/>
        <v>0</v>
      </c>
      <c r="V66" s="269" t="str">
        <f t="shared" si="15"/>
        <v/>
      </c>
    </row>
    <row r="67" spans="2:22" s="65" customFormat="1" ht="18" customHeight="1" x14ac:dyDescent="0.3">
      <c r="B67" s="85"/>
      <c r="C67" s="85"/>
      <c r="D67" s="88"/>
      <c r="E67" s="111" t="s">
        <v>108</v>
      </c>
      <c r="F67" s="112" t="s">
        <v>108</v>
      </c>
      <c r="G67" s="113" t="s">
        <v>108</v>
      </c>
      <c r="H67" s="95"/>
      <c r="I67" s="443"/>
      <c r="J67" s="94"/>
      <c r="K67" s="264" t="str">
        <f>IF(G67='Drop-Down Lists'!$I$14,'Labor Calculator'!$J$35,IF('COGS &amp; COSS'!G67='Drop-Down Lists'!$I$15,'Labor Calculator'!$J$36,IF('COGS &amp; COSS'!G67='Drop-Down Lists'!$I$16,'Labor Calculator'!$J$37,"")))</f>
        <v/>
      </c>
      <c r="L67" s="264" t="e">
        <f t="shared" si="7"/>
        <v>#VALUE!</v>
      </c>
      <c r="M67" s="264" t="str">
        <f>IFERROR(L67*'Pricing &amp; Financial Position'!$O$8,"")</f>
        <v/>
      </c>
      <c r="N67" s="264" t="str">
        <f t="shared" si="8"/>
        <v/>
      </c>
      <c r="O67" s="265">
        <f t="shared" si="10"/>
        <v>0</v>
      </c>
      <c r="P67" s="266" t="str">
        <f t="shared" si="9"/>
        <v/>
      </c>
      <c r="Q67" s="438"/>
      <c r="R67" s="270">
        <f t="shared" si="11"/>
        <v>0</v>
      </c>
      <c r="S67" s="268" t="str">
        <f t="shared" si="12"/>
        <v/>
      </c>
      <c r="T67" s="268" t="str">
        <f t="shared" si="13"/>
        <v/>
      </c>
      <c r="U67" s="266">
        <f t="shared" si="14"/>
        <v>0</v>
      </c>
      <c r="V67" s="269" t="str">
        <f t="shared" si="15"/>
        <v/>
      </c>
    </row>
    <row r="68" spans="2:22" s="65" customFormat="1" ht="18" customHeight="1" x14ac:dyDescent="0.3">
      <c r="B68" s="85"/>
      <c r="C68" s="85"/>
      <c r="D68" s="88"/>
      <c r="E68" s="111" t="s">
        <v>108</v>
      </c>
      <c r="F68" s="112" t="s">
        <v>108</v>
      </c>
      <c r="G68" s="113" t="s">
        <v>108</v>
      </c>
      <c r="H68" s="95"/>
      <c r="I68" s="443"/>
      <c r="J68" s="94"/>
      <c r="K68" s="264" t="str">
        <f>IF(G68='Drop-Down Lists'!$I$14,'Labor Calculator'!$J$35,IF('COGS &amp; COSS'!G68='Drop-Down Lists'!$I$15,'Labor Calculator'!$J$36,IF('COGS &amp; COSS'!G68='Drop-Down Lists'!$I$16,'Labor Calculator'!$J$37,"")))</f>
        <v/>
      </c>
      <c r="L68" s="264" t="e">
        <f t="shared" si="7"/>
        <v>#VALUE!</v>
      </c>
      <c r="M68" s="264" t="str">
        <f>IFERROR(L68*'Pricing &amp; Financial Position'!$O$8,"")</f>
        <v/>
      </c>
      <c r="N68" s="264" t="str">
        <f t="shared" si="8"/>
        <v/>
      </c>
      <c r="O68" s="265">
        <f t="shared" si="10"/>
        <v>0</v>
      </c>
      <c r="P68" s="266" t="str">
        <f t="shared" si="9"/>
        <v/>
      </c>
      <c r="Q68" s="438"/>
      <c r="R68" s="270">
        <f t="shared" si="11"/>
        <v>0</v>
      </c>
      <c r="S68" s="268" t="str">
        <f t="shared" si="12"/>
        <v/>
      </c>
      <c r="T68" s="268" t="str">
        <f t="shared" si="13"/>
        <v/>
      </c>
      <c r="U68" s="266">
        <f t="shared" si="14"/>
        <v>0</v>
      </c>
      <c r="V68" s="269" t="str">
        <f t="shared" si="15"/>
        <v/>
      </c>
    </row>
    <row r="69" spans="2:22" s="65" customFormat="1" ht="18" customHeight="1" x14ac:dyDescent="0.3">
      <c r="B69" s="85"/>
      <c r="C69" s="85"/>
      <c r="D69" s="88"/>
      <c r="E69" s="111" t="s">
        <v>108</v>
      </c>
      <c r="F69" s="112" t="s">
        <v>108</v>
      </c>
      <c r="G69" s="113" t="s">
        <v>108</v>
      </c>
      <c r="H69" s="95"/>
      <c r="I69" s="443"/>
      <c r="J69" s="94"/>
      <c r="K69" s="264" t="str">
        <f>IF(G69='Drop-Down Lists'!$I$14,'Labor Calculator'!$J$35,IF('COGS &amp; COSS'!G69='Drop-Down Lists'!$I$15,'Labor Calculator'!$J$36,IF('COGS &amp; COSS'!G69='Drop-Down Lists'!$I$16,'Labor Calculator'!$J$37,"")))</f>
        <v/>
      </c>
      <c r="L69" s="264" t="e">
        <f t="shared" si="7"/>
        <v>#VALUE!</v>
      </c>
      <c r="M69" s="264" t="str">
        <f>IFERROR(L69*'Pricing &amp; Financial Position'!$O$8,"")</f>
        <v/>
      </c>
      <c r="N69" s="264" t="str">
        <f t="shared" si="8"/>
        <v/>
      </c>
      <c r="O69" s="265">
        <f t="shared" si="10"/>
        <v>0</v>
      </c>
      <c r="P69" s="266" t="str">
        <f t="shared" si="9"/>
        <v/>
      </c>
      <c r="Q69" s="438"/>
      <c r="R69" s="270">
        <f t="shared" si="11"/>
        <v>0</v>
      </c>
      <c r="S69" s="268" t="str">
        <f t="shared" si="12"/>
        <v/>
      </c>
      <c r="T69" s="268" t="str">
        <f t="shared" si="13"/>
        <v/>
      </c>
      <c r="U69" s="266">
        <f t="shared" si="14"/>
        <v>0</v>
      </c>
      <c r="V69" s="269" t="str">
        <f t="shared" si="15"/>
        <v/>
      </c>
    </row>
    <row r="70" spans="2:22" s="65" customFormat="1" ht="18" customHeight="1" x14ac:dyDescent="0.3">
      <c r="B70" s="85"/>
      <c r="C70" s="85"/>
      <c r="D70" s="88"/>
      <c r="E70" s="111" t="s">
        <v>108</v>
      </c>
      <c r="F70" s="112" t="s">
        <v>108</v>
      </c>
      <c r="G70" s="113" t="s">
        <v>108</v>
      </c>
      <c r="H70" s="95"/>
      <c r="I70" s="443"/>
      <c r="J70" s="94"/>
      <c r="K70" s="264" t="str">
        <f>IF(G70='Drop-Down Lists'!$I$14,'Labor Calculator'!$J$35,IF('COGS &amp; COSS'!G70='Drop-Down Lists'!$I$15,'Labor Calculator'!$J$36,IF('COGS &amp; COSS'!G70='Drop-Down Lists'!$I$16,'Labor Calculator'!$J$37,"")))</f>
        <v/>
      </c>
      <c r="L70" s="264" t="e">
        <f t="shared" si="7"/>
        <v>#VALUE!</v>
      </c>
      <c r="M70" s="264" t="str">
        <f>IFERROR(L70*'Pricing &amp; Financial Position'!$O$8,"")</f>
        <v/>
      </c>
      <c r="N70" s="264" t="str">
        <f t="shared" si="8"/>
        <v/>
      </c>
      <c r="O70" s="265">
        <f t="shared" si="10"/>
        <v>0</v>
      </c>
      <c r="P70" s="266" t="str">
        <f t="shared" si="9"/>
        <v/>
      </c>
      <c r="Q70" s="438"/>
      <c r="R70" s="270">
        <f t="shared" si="11"/>
        <v>0</v>
      </c>
      <c r="S70" s="268" t="str">
        <f t="shared" si="12"/>
        <v/>
      </c>
      <c r="T70" s="268" t="str">
        <f t="shared" si="13"/>
        <v/>
      </c>
      <c r="U70" s="266">
        <f t="shared" si="14"/>
        <v>0</v>
      </c>
      <c r="V70" s="269" t="str">
        <f t="shared" si="15"/>
        <v/>
      </c>
    </row>
    <row r="71" spans="2:22" s="65" customFormat="1" ht="18" customHeight="1" x14ac:dyDescent="0.3">
      <c r="B71" s="85"/>
      <c r="C71" s="85"/>
      <c r="D71" s="88"/>
      <c r="E71" s="111" t="s">
        <v>108</v>
      </c>
      <c r="F71" s="112" t="s">
        <v>108</v>
      </c>
      <c r="G71" s="113" t="s">
        <v>108</v>
      </c>
      <c r="H71" s="95"/>
      <c r="I71" s="443"/>
      <c r="J71" s="94"/>
      <c r="K71" s="264" t="str">
        <f>IF(G71='Drop-Down Lists'!$I$14,'Labor Calculator'!$J$35,IF('COGS &amp; COSS'!G71='Drop-Down Lists'!$I$15,'Labor Calculator'!$J$36,IF('COGS &amp; COSS'!G71='Drop-Down Lists'!$I$16,'Labor Calculator'!$J$37,"")))</f>
        <v/>
      </c>
      <c r="L71" s="264" t="e">
        <f t="shared" si="7"/>
        <v>#VALUE!</v>
      </c>
      <c r="M71" s="264" t="str">
        <f>IFERROR(L71*'Pricing &amp; Financial Position'!$O$8,"")</f>
        <v/>
      </c>
      <c r="N71" s="264" t="str">
        <f t="shared" si="8"/>
        <v/>
      </c>
      <c r="O71" s="265">
        <f t="shared" si="10"/>
        <v>0</v>
      </c>
      <c r="P71" s="266" t="str">
        <f t="shared" si="9"/>
        <v/>
      </c>
      <c r="Q71" s="438"/>
      <c r="R71" s="270">
        <f t="shared" si="11"/>
        <v>0</v>
      </c>
      <c r="S71" s="268" t="str">
        <f t="shared" si="12"/>
        <v/>
      </c>
      <c r="T71" s="268" t="str">
        <f t="shared" si="13"/>
        <v/>
      </c>
      <c r="U71" s="266">
        <f t="shared" si="14"/>
        <v>0</v>
      </c>
      <c r="V71" s="269" t="str">
        <f t="shared" si="15"/>
        <v/>
      </c>
    </row>
    <row r="72" spans="2:22" s="65" customFormat="1" ht="18" customHeight="1" x14ac:dyDescent="0.3">
      <c r="B72" s="85"/>
      <c r="C72" s="85"/>
      <c r="D72" s="88"/>
      <c r="E72" s="111" t="s">
        <v>108</v>
      </c>
      <c r="F72" s="112" t="s">
        <v>108</v>
      </c>
      <c r="G72" s="113" t="s">
        <v>108</v>
      </c>
      <c r="H72" s="95"/>
      <c r="I72" s="443"/>
      <c r="J72" s="94"/>
      <c r="K72" s="264" t="str">
        <f>IF(G72='Drop-Down Lists'!$I$14,'Labor Calculator'!$J$35,IF('COGS &amp; COSS'!G72='Drop-Down Lists'!$I$15,'Labor Calculator'!$J$36,IF('COGS &amp; COSS'!G72='Drop-Down Lists'!$I$16,'Labor Calculator'!$J$37,"")))</f>
        <v/>
      </c>
      <c r="L72" s="264" t="e">
        <f t="shared" si="7"/>
        <v>#VALUE!</v>
      </c>
      <c r="M72" s="264" t="str">
        <f>IFERROR(L72*'Pricing &amp; Financial Position'!$O$8,"")</f>
        <v/>
      </c>
      <c r="N72" s="264" t="str">
        <f t="shared" si="8"/>
        <v/>
      </c>
      <c r="O72" s="265">
        <f t="shared" si="10"/>
        <v>0</v>
      </c>
      <c r="P72" s="266" t="str">
        <f t="shared" si="9"/>
        <v/>
      </c>
      <c r="Q72" s="438"/>
      <c r="R72" s="270">
        <f t="shared" si="11"/>
        <v>0</v>
      </c>
      <c r="S72" s="268" t="str">
        <f t="shared" si="12"/>
        <v/>
      </c>
      <c r="T72" s="268" t="str">
        <f t="shared" si="13"/>
        <v/>
      </c>
      <c r="U72" s="266">
        <f t="shared" si="14"/>
        <v>0</v>
      </c>
      <c r="V72" s="269" t="str">
        <f t="shared" si="15"/>
        <v/>
      </c>
    </row>
    <row r="73" spans="2:22" s="65" customFormat="1" ht="18" customHeight="1" x14ac:dyDescent="0.3">
      <c r="B73" s="85"/>
      <c r="C73" s="85"/>
      <c r="D73" s="88"/>
      <c r="E73" s="111" t="s">
        <v>108</v>
      </c>
      <c r="F73" s="112" t="s">
        <v>108</v>
      </c>
      <c r="G73" s="113" t="s">
        <v>108</v>
      </c>
      <c r="H73" s="95"/>
      <c r="I73" s="443"/>
      <c r="J73" s="94"/>
      <c r="K73" s="264" t="str">
        <f>IF(G73='Drop-Down Lists'!$I$14,'Labor Calculator'!$J$35,IF('COGS &amp; COSS'!G73='Drop-Down Lists'!$I$15,'Labor Calculator'!$J$36,IF('COGS &amp; COSS'!G73='Drop-Down Lists'!$I$16,'Labor Calculator'!$J$37,"")))</f>
        <v/>
      </c>
      <c r="L73" s="264" t="e">
        <f t="shared" si="7"/>
        <v>#VALUE!</v>
      </c>
      <c r="M73" s="264" t="str">
        <f>IFERROR(L73*'Pricing &amp; Financial Position'!$O$8,"")</f>
        <v/>
      </c>
      <c r="N73" s="264" t="str">
        <f t="shared" si="8"/>
        <v/>
      </c>
      <c r="O73" s="265">
        <f t="shared" si="10"/>
        <v>0</v>
      </c>
      <c r="P73" s="266" t="str">
        <f t="shared" si="9"/>
        <v/>
      </c>
      <c r="Q73" s="438"/>
      <c r="R73" s="270">
        <f t="shared" si="11"/>
        <v>0</v>
      </c>
      <c r="S73" s="268" t="str">
        <f t="shared" si="12"/>
        <v/>
      </c>
      <c r="T73" s="268" t="str">
        <f t="shared" si="13"/>
        <v/>
      </c>
      <c r="U73" s="266">
        <f t="shared" si="14"/>
        <v>0</v>
      </c>
      <c r="V73" s="269" t="str">
        <f t="shared" si="15"/>
        <v/>
      </c>
    </row>
    <row r="74" spans="2:22" s="65" customFormat="1" ht="18" customHeight="1" x14ac:dyDescent="0.3">
      <c r="B74" s="85"/>
      <c r="C74" s="85"/>
      <c r="D74" s="88"/>
      <c r="E74" s="111" t="s">
        <v>108</v>
      </c>
      <c r="F74" s="112" t="s">
        <v>108</v>
      </c>
      <c r="G74" s="113" t="s">
        <v>108</v>
      </c>
      <c r="H74" s="95"/>
      <c r="I74" s="443"/>
      <c r="J74" s="94"/>
      <c r="K74" s="264" t="str">
        <f>IF(G74='Drop-Down Lists'!$I$14,'Labor Calculator'!$J$35,IF('COGS &amp; COSS'!G74='Drop-Down Lists'!$I$15,'Labor Calculator'!$J$36,IF('COGS &amp; COSS'!G74='Drop-Down Lists'!$I$16,'Labor Calculator'!$J$37,"")))</f>
        <v/>
      </c>
      <c r="L74" s="264" t="e">
        <f t="shared" si="7"/>
        <v>#VALUE!</v>
      </c>
      <c r="M74" s="264" t="str">
        <f>IFERROR(L74*'Pricing &amp; Financial Position'!$O$8,"")</f>
        <v/>
      </c>
      <c r="N74" s="264" t="str">
        <f t="shared" si="8"/>
        <v/>
      </c>
      <c r="O74" s="265">
        <f t="shared" si="10"/>
        <v>0</v>
      </c>
      <c r="P74" s="266" t="str">
        <f t="shared" si="9"/>
        <v/>
      </c>
      <c r="Q74" s="438"/>
      <c r="R74" s="270">
        <f t="shared" si="11"/>
        <v>0</v>
      </c>
      <c r="S74" s="268" t="str">
        <f t="shared" si="12"/>
        <v/>
      </c>
      <c r="T74" s="268" t="str">
        <f t="shared" si="13"/>
        <v/>
      </c>
      <c r="U74" s="266">
        <f t="shared" si="14"/>
        <v>0</v>
      </c>
      <c r="V74" s="269" t="str">
        <f t="shared" si="15"/>
        <v/>
      </c>
    </row>
    <row r="75" spans="2:22" s="65" customFormat="1" ht="18" customHeight="1" x14ac:dyDescent="0.3">
      <c r="B75" s="85"/>
      <c r="C75" s="85"/>
      <c r="D75" s="88"/>
      <c r="E75" s="111" t="s">
        <v>108</v>
      </c>
      <c r="F75" s="112" t="s">
        <v>108</v>
      </c>
      <c r="G75" s="113" t="s">
        <v>108</v>
      </c>
      <c r="H75" s="95"/>
      <c r="I75" s="443"/>
      <c r="J75" s="94"/>
      <c r="K75" s="264" t="str">
        <f>IF(G75='Drop-Down Lists'!$I$14,'Labor Calculator'!$J$35,IF('COGS &amp; COSS'!G75='Drop-Down Lists'!$I$15,'Labor Calculator'!$J$36,IF('COGS &amp; COSS'!G75='Drop-Down Lists'!$I$16,'Labor Calculator'!$J$37,"")))</f>
        <v/>
      </c>
      <c r="L75" s="264" t="e">
        <f t="shared" si="7"/>
        <v>#VALUE!</v>
      </c>
      <c r="M75" s="264" t="str">
        <f>IFERROR(L75*'Pricing &amp; Financial Position'!$O$8,"")</f>
        <v/>
      </c>
      <c r="N75" s="264" t="str">
        <f t="shared" si="8"/>
        <v/>
      </c>
      <c r="O75" s="265">
        <f t="shared" ref="O75:O110" si="16">J75*H75</f>
        <v>0</v>
      </c>
      <c r="P75" s="266" t="str">
        <f t="shared" si="9"/>
        <v/>
      </c>
      <c r="Q75" s="438"/>
      <c r="R75" s="270">
        <f t="shared" ref="R75:R110" si="17">H75*D75</f>
        <v>0</v>
      </c>
      <c r="S75" s="268" t="str">
        <f t="shared" ref="S75:S106" si="18">IF(R75=0,P75,"")</f>
        <v/>
      </c>
      <c r="T75" s="268" t="str">
        <f t="shared" ref="T75:T110" si="19">IF(R75&gt;0,R75+P75,"")</f>
        <v/>
      </c>
      <c r="U75" s="266">
        <f t="shared" ref="U75:U110" si="20">SUM(P75:R75)</f>
        <v>0</v>
      </c>
      <c r="V75" s="269" t="str">
        <f t="shared" ref="V75:V106" si="21">IFERROR(U75/H75,"")</f>
        <v/>
      </c>
    </row>
    <row r="76" spans="2:22" s="65" customFormat="1" ht="18" customHeight="1" x14ac:dyDescent="0.3">
      <c r="B76" s="85"/>
      <c r="C76" s="85"/>
      <c r="D76" s="88"/>
      <c r="E76" s="111" t="s">
        <v>108</v>
      </c>
      <c r="F76" s="112" t="s">
        <v>108</v>
      </c>
      <c r="G76" s="113" t="s">
        <v>108</v>
      </c>
      <c r="H76" s="95"/>
      <c r="I76" s="443"/>
      <c r="J76" s="94"/>
      <c r="K76" s="264" t="str">
        <f>IF(G76='Drop-Down Lists'!$I$14,'Labor Calculator'!$J$35,IF('COGS &amp; COSS'!G76='Drop-Down Lists'!$I$15,'Labor Calculator'!$J$36,IF('COGS &amp; COSS'!G76='Drop-Down Lists'!$I$16,'Labor Calculator'!$J$37,"")))</f>
        <v/>
      </c>
      <c r="L76" s="264" t="e">
        <f t="shared" ref="L76:L110" si="22">IF(K76&gt;0,$L$10-K76,"")</f>
        <v>#VALUE!</v>
      </c>
      <c r="M76" s="264" t="str">
        <f>IFERROR(L76*'Pricing &amp; Financial Position'!$O$8,"")</f>
        <v/>
      </c>
      <c r="N76" s="264" t="str">
        <f t="shared" ref="N76:N110" si="23">IFERROR(M76+K76,"")</f>
        <v/>
      </c>
      <c r="O76" s="265">
        <f t="shared" si="16"/>
        <v>0</v>
      </c>
      <c r="P76" s="266" t="str">
        <f t="shared" ref="P76:P110" si="24">IFERROR(O76*N76,"")</f>
        <v/>
      </c>
      <c r="Q76" s="438"/>
      <c r="R76" s="270">
        <f t="shared" si="17"/>
        <v>0</v>
      </c>
      <c r="S76" s="268" t="str">
        <f t="shared" si="18"/>
        <v/>
      </c>
      <c r="T76" s="268" t="str">
        <f t="shared" si="19"/>
        <v/>
      </c>
      <c r="U76" s="266">
        <f t="shared" si="20"/>
        <v>0</v>
      </c>
      <c r="V76" s="269" t="str">
        <f t="shared" si="21"/>
        <v/>
      </c>
    </row>
    <row r="77" spans="2:22" s="65" customFormat="1" ht="18" customHeight="1" x14ac:dyDescent="0.3">
      <c r="B77" s="85"/>
      <c r="C77" s="85"/>
      <c r="D77" s="88"/>
      <c r="E77" s="111" t="s">
        <v>108</v>
      </c>
      <c r="F77" s="112" t="s">
        <v>108</v>
      </c>
      <c r="G77" s="113" t="s">
        <v>108</v>
      </c>
      <c r="H77" s="95"/>
      <c r="I77" s="443"/>
      <c r="J77" s="94"/>
      <c r="K77" s="264" t="str">
        <f>IF(G77='Drop-Down Lists'!$I$14,'Labor Calculator'!$J$35,IF('COGS &amp; COSS'!G77='Drop-Down Lists'!$I$15,'Labor Calculator'!$J$36,IF('COGS &amp; COSS'!G77='Drop-Down Lists'!$I$16,'Labor Calculator'!$J$37,"")))</f>
        <v/>
      </c>
      <c r="L77" s="264" t="e">
        <f t="shared" si="22"/>
        <v>#VALUE!</v>
      </c>
      <c r="M77" s="264" t="str">
        <f>IFERROR(L77*'Pricing &amp; Financial Position'!$O$8,"")</f>
        <v/>
      </c>
      <c r="N77" s="264" t="str">
        <f t="shared" si="23"/>
        <v/>
      </c>
      <c r="O77" s="265">
        <f t="shared" si="16"/>
        <v>0</v>
      </c>
      <c r="P77" s="266" t="str">
        <f t="shared" si="24"/>
        <v/>
      </c>
      <c r="Q77" s="438"/>
      <c r="R77" s="270">
        <f t="shared" si="17"/>
        <v>0</v>
      </c>
      <c r="S77" s="268" t="str">
        <f t="shared" si="18"/>
        <v/>
      </c>
      <c r="T77" s="268" t="str">
        <f t="shared" si="19"/>
        <v/>
      </c>
      <c r="U77" s="266">
        <f t="shared" si="20"/>
        <v>0</v>
      </c>
      <c r="V77" s="269" t="str">
        <f t="shared" si="21"/>
        <v/>
      </c>
    </row>
    <row r="78" spans="2:22" s="65" customFormat="1" ht="18" customHeight="1" x14ac:dyDescent="0.3">
      <c r="B78" s="85"/>
      <c r="C78" s="85"/>
      <c r="D78" s="88"/>
      <c r="E78" s="111" t="s">
        <v>108</v>
      </c>
      <c r="F78" s="112" t="s">
        <v>108</v>
      </c>
      <c r="G78" s="113" t="s">
        <v>108</v>
      </c>
      <c r="H78" s="95"/>
      <c r="I78" s="443"/>
      <c r="J78" s="94"/>
      <c r="K78" s="264" t="str">
        <f>IF(G78='Drop-Down Lists'!$I$14,'Labor Calculator'!$J$35,IF('COGS &amp; COSS'!G78='Drop-Down Lists'!$I$15,'Labor Calculator'!$J$36,IF('COGS &amp; COSS'!G78='Drop-Down Lists'!$I$16,'Labor Calculator'!$J$37,"")))</f>
        <v/>
      </c>
      <c r="L78" s="264" t="e">
        <f t="shared" si="22"/>
        <v>#VALUE!</v>
      </c>
      <c r="M78" s="264" t="str">
        <f>IFERROR(L78*'Pricing &amp; Financial Position'!$O$8,"")</f>
        <v/>
      </c>
      <c r="N78" s="264" t="str">
        <f t="shared" si="23"/>
        <v/>
      </c>
      <c r="O78" s="265">
        <f t="shared" si="16"/>
        <v>0</v>
      </c>
      <c r="P78" s="266" t="str">
        <f t="shared" si="24"/>
        <v/>
      </c>
      <c r="Q78" s="438"/>
      <c r="R78" s="270">
        <f t="shared" si="17"/>
        <v>0</v>
      </c>
      <c r="S78" s="268" t="str">
        <f t="shared" si="18"/>
        <v/>
      </c>
      <c r="T78" s="268" t="str">
        <f t="shared" si="19"/>
        <v/>
      </c>
      <c r="U78" s="266">
        <f t="shared" si="20"/>
        <v>0</v>
      </c>
      <c r="V78" s="269" t="str">
        <f t="shared" si="21"/>
        <v/>
      </c>
    </row>
    <row r="79" spans="2:22" s="65" customFormat="1" ht="18" customHeight="1" x14ac:dyDescent="0.3">
      <c r="B79" s="85"/>
      <c r="C79" s="85"/>
      <c r="D79" s="88"/>
      <c r="E79" s="111" t="s">
        <v>108</v>
      </c>
      <c r="F79" s="112" t="s">
        <v>108</v>
      </c>
      <c r="G79" s="113" t="s">
        <v>108</v>
      </c>
      <c r="H79" s="95"/>
      <c r="I79" s="443"/>
      <c r="J79" s="94"/>
      <c r="K79" s="264" t="str">
        <f>IF(G79='Drop-Down Lists'!$I$14,'Labor Calculator'!$J$35,IF('COGS &amp; COSS'!G79='Drop-Down Lists'!$I$15,'Labor Calculator'!$J$36,IF('COGS &amp; COSS'!G79='Drop-Down Lists'!$I$16,'Labor Calculator'!$J$37,"")))</f>
        <v/>
      </c>
      <c r="L79" s="264" t="e">
        <f t="shared" si="22"/>
        <v>#VALUE!</v>
      </c>
      <c r="M79" s="264" t="str">
        <f>IFERROR(L79*'Pricing &amp; Financial Position'!$O$8,"")</f>
        <v/>
      </c>
      <c r="N79" s="264" t="str">
        <f t="shared" si="23"/>
        <v/>
      </c>
      <c r="O79" s="265">
        <f t="shared" si="16"/>
        <v>0</v>
      </c>
      <c r="P79" s="266" t="str">
        <f t="shared" si="24"/>
        <v/>
      </c>
      <c r="Q79" s="438"/>
      <c r="R79" s="270">
        <f t="shared" si="17"/>
        <v>0</v>
      </c>
      <c r="S79" s="268" t="str">
        <f t="shared" si="18"/>
        <v/>
      </c>
      <c r="T79" s="268" t="str">
        <f t="shared" si="19"/>
        <v/>
      </c>
      <c r="U79" s="266">
        <f t="shared" si="20"/>
        <v>0</v>
      </c>
      <c r="V79" s="269" t="str">
        <f t="shared" si="21"/>
        <v/>
      </c>
    </row>
    <row r="80" spans="2:22" s="65" customFormat="1" ht="18" customHeight="1" x14ac:dyDescent="0.3">
      <c r="B80" s="85"/>
      <c r="C80" s="85"/>
      <c r="D80" s="88"/>
      <c r="E80" s="111" t="s">
        <v>108</v>
      </c>
      <c r="F80" s="112" t="s">
        <v>108</v>
      </c>
      <c r="G80" s="113" t="s">
        <v>108</v>
      </c>
      <c r="H80" s="95"/>
      <c r="I80" s="443"/>
      <c r="J80" s="94"/>
      <c r="K80" s="264" t="str">
        <f>IF(G80='Drop-Down Lists'!$I$14,'Labor Calculator'!$J$35,IF('COGS &amp; COSS'!G80='Drop-Down Lists'!$I$15,'Labor Calculator'!$J$36,IF('COGS &amp; COSS'!G80='Drop-Down Lists'!$I$16,'Labor Calculator'!$J$37,"")))</f>
        <v/>
      </c>
      <c r="L80" s="264" t="e">
        <f t="shared" si="22"/>
        <v>#VALUE!</v>
      </c>
      <c r="M80" s="264" t="str">
        <f>IFERROR(L80*'Pricing &amp; Financial Position'!$O$8,"")</f>
        <v/>
      </c>
      <c r="N80" s="264" t="str">
        <f t="shared" si="23"/>
        <v/>
      </c>
      <c r="O80" s="265">
        <f t="shared" si="16"/>
        <v>0</v>
      </c>
      <c r="P80" s="266" t="str">
        <f t="shared" si="24"/>
        <v/>
      </c>
      <c r="Q80" s="438"/>
      <c r="R80" s="270">
        <f t="shared" si="17"/>
        <v>0</v>
      </c>
      <c r="S80" s="268" t="str">
        <f t="shared" si="18"/>
        <v/>
      </c>
      <c r="T80" s="268" t="str">
        <f t="shared" si="19"/>
        <v/>
      </c>
      <c r="U80" s="266">
        <f t="shared" si="20"/>
        <v>0</v>
      </c>
      <c r="V80" s="269" t="str">
        <f t="shared" si="21"/>
        <v/>
      </c>
    </row>
    <row r="81" spans="2:22" s="65" customFormat="1" ht="18" customHeight="1" x14ac:dyDescent="0.3">
      <c r="B81" s="85"/>
      <c r="C81" s="85"/>
      <c r="D81" s="88"/>
      <c r="E81" s="111" t="s">
        <v>108</v>
      </c>
      <c r="F81" s="112" t="s">
        <v>108</v>
      </c>
      <c r="G81" s="113" t="s">
        <v>108</v>
      </c>
      <c r="H81" s="95"/>
      <c r="I81" s="443"/>
      <c r="J81" s="94"/>
      <c r="K81" s="264" t="str">
        <f>IF(G81='Drop-Down Lists'!$I$14,'Labor Calculator'!$J$35,IF('COGS &amp; COSS'!G81='Drop-Down Lists'!$I$15,'Labor Calculator'!$J$36,IF('COGS &amp; COSS'!G81='Drop-Down Lists'!$I$16,'Labor Calculator'!$J$37,"")))</f>
        <v/>
      </c>
      <c r="L81" s="264" t="e">
        <f t="shared" si="22"/>
        <v>#VALUE!</v>
      </c>
      <c r="M81" s="264" t="str">
        <f>IFERROR(L81*'Pricing &amp; Financial Position'!$O$8,"")</f>
        <v/>
      </c>
      <c r="N81" s="264" t="str">
        <f t="shared" si="23"/>
        <v/>
      </c>
      <c r="O81" s="265">
        <f t="shared" si="16"/>
        <v>0</v>
      </c>
      <c r="P81" s="266" t="str">
        <f t="shared" si="24"/>
        <v/>
      </c>
      <c r="Q81" s="438"/>
      <c r="R81" s="270">
        <f t="shared" si="17"/>
        <v>0</v>
      </c>
      <c r="S81" s="268" t="str">
        <f t="shared" si="18"/>
        <v/>
      </c>
      <c r="T81" s="268" t="str">
        <f t="shared" si="19"/>
        <v/>
      </c>
      <c r="U81" s="266">
        <f t="shared" si="20"/>
        <v>0</v>
      </c>
      <c r="V81" s="269" t="str">
        <f t="shared" si="21"/>
        <v/>
      </c>
    </row>
    <row r="82" spans="2:22" s="65" customFormat="1" ht="18" customHeight="1" x14ac:dyDescent="0.3">
      <c r="B82" s="85"/>
      <c r="C82" s="85"/>
      <c r="D82" s="88"/>
      <c r="E82" s="111" t="s">
        <v>108</v>
      </c>
      <c r="F82" s="112" t="s">
        <v>108</v>
      </c>
      <c r="G82" s="113" t="s">
        <v>108</v>
      </c>
      <c r="H82" s="95"/>
      <c r="I82" s="443"/>
      <c r="J82" s="94"/>
      <c r="K82" s="264" t="str">
        <f>IF(G82='Drop-Down Lists'!$I$14,'Labor Calculator'!$J$35,IF('COGS &amp; COSS'!G82='Drop-Down Lists'!$I$15,'Labor Calculator'!$J$36,IF('COGS &amp; COSS'!G82='Drop-Down Lists'!$I$16,'Labor Calculator'!$J$37,"")))</f>
        <v/>
      </c>
      <c r="L82" s="264" t="e">
        <f t="shared" si="22"/>
        <v>#VALUE!</v>
      </c>
      <c r="M82" s="264" t="str">
        <f>IFERROR(L82*'Pricing &amp; Financial Position'!$O$8,"")</f>
        <v/>
      </c>
      <c r="N82" s="264" t="str">
        <f t="shared" si="23"/>
        <v/>
      </c>
      <c r="O82" s="265">
        <f t="shared" si="16"/>
        <v>0</v>
      </c>
      <c r="P82" s="266" t="str">
        <f t="shared" si="24"/>
        <v/>
      </c>
      <c r="Q82" s="438"/>
      <c r="R82" s="270">
        <f t="shared" si="17"/>
        <v>0</v>
      </c>
      <c r="S82" s="268" t="str">
        <f t="shared" si="18"/>
        <v/>
      </c>
      <c r="T82" s="268" t="str">
        <f t="shared" si="19"/>
        <v/>
      </c>
      <c r="U82" s="266">
        <f t="shared" si="20"/>
        <v>0</v>
      </c>
      <c r="V82" s="269" t="str">
        <f t="shared" si="21"/>
        <v/>
      </c>
    </row>
    <row r="83" spans="2:22" s="65" customFormat="1" ht="18" customHeight="1" x14ac:dyDescent="0.3">
      <c r="B83" s="85"/>
      <c r="C83" s="85"/>
      <c r="D83" s="88"/>
      <c r="E83" s="111" t="s">
        <v>108</v>
      </c>
      <c r="F83" s="112" t="s">
        <v>108</v>
      </c>
      <c r="G83" s="113" t="s">
        <v>108</v>
      </c>
      <c r="H83" s="95"/>
      <c r="I83" s="443"/>
      <c r="J83" s="94"/>
      <c r="K83" s="264" t="str">
        <f>IF(G83='Drop-Down Lists'!$I$14,'Labor Calculator'!$J$35,IF('COGS &amp; COSS'!G83='Drop-Down Lists'!$I$15,'Labor Calculator'!$J$36,IF('COGS &amp; COSS'!G83='Drop-Down Lists'!$I$16,'Labor Calculator'!$J$37,"")))</f>
        <v/>
      </c>
      <c r="L83" s="264" t="e">
        <f t="shared" si="22"/>
        <v>#VALUE!</v>
      </c>
      <c r="M83" s="264" t="str">
        <f>IFERROR(L83*'Pricing &amp; Financial Position'!$O$8,"")</f>
        <v/>
      </c>
      <c r="N83" s="264" t="str">
        <f t="shared" si="23"/>
        <v/>
      </c>
      <c r="O83" s="265">
        <f t="shared" si="16"/>
        <v>0</v>
      </c>
      <c r="P83" s="266" t="str">
        <f t="shared" si="24"/>
        <v/>
      </c>
      <c r="Q83" s="438"/>
      <c r="R83" s="270">
        <f t="shared" si="17"/>
        <v>0</v>
      </c>
      <c r="S83" s="268" t="str">
        <f t="shared" si="18"/>
        <v/>
      </c>
      <c r="T83" s="268" t="str">
        <f t="shared" si="19"/>
        <v/>
      </c>
      <c r="U83" s="266">
        <f t="shared" si="20"/>
        <v>0</v>
      </c>
      <c r="V83" s="269" t="str">
        <f t="shared" si="21"/>
        <v/>
      </c>
    </row>
    <row r="84" spans="2:22" s="65" customFormat="1" ht="18" customHeight="1" x14ac:dyDescent="0.3">
      <c r="B84" s="85"/>
      <c r="C84" s="85"/>
      <c r="D84" s="88"/>
      <c r="E84" s="111" t="s">
        <v>108</v>
      </c>
      <c r="F84" s="112" t="s">
        <v>108</v>
      </c>
      <c r="G84" s="113" t="s">
        <v>108</v>
      </c>
      <c r="H84" s="95"/>
      <c r="I84" s="443"/>
      <c r="J84" s="94"/>
      <c r="K84" s="264" t="str">
        <f>IF(G84='Drop-Down Lists'!$I$14,'Labor Calculator'!$J$35,IF('COGS &amp; COSS'!G84='Drop-Down Lists'!$I$15,'Labor Calculator'!$J$36,IF('COGS &amp; COSS'!G84='Drop-Down Lists'!$I$16,'Labor Calculator'!$J$37,"")))</f>
        <v/>
      </c>
      <c r="L84" s="264" t="e">
        <f t="shared" si="22"/>
        <v>#VALUE!</v>
      </c>
      <c r="M84" s="264" t="str">
        <f>IFERROR(L84*'Pricing &amp; Financial Position'!$O$8,"")</f>
        <v/>
      </c>
      <c r="N84" s="264" t="str">
        <f t="shared" si="23"/>
        <v/>
      </c>
      <c r="O84" s="265">
        <f t="shared" si="16"/>
        <v>0</v>
      </c>
      <c r="P84" s="266" t="str">
        <f t="shared" si="24"/>
        <v/>
      </c>
      <c r="Q84" s="438"/>
      <c r="R84" s="270">
        <f t="shared" si="17"/>
        <v>0</v>
      </c>
      <c r="S84" s="268" t="str">
        <f t="shared" si="18"/>
        <v/>
      </c>
      <c r="T84" s="268" t="str">
        <f t="shared" si="19"/>
        <v/>
      </c>
      <c r="U84" s="266">
        <f t="shared" si="20"/>
        <v>0</v>
      </c>
      <c r="V84" s="269" t="str">
        <f t="shared" si="21"/>
        <v/>
      </c>
    </row>
    <row r="85" spans="2:22" s="65" customFormat="1" ht="18" customHeight="1" x14ac:dyDescent="0.3">
      <c r="B85" s="85"/>
      <c r="C85" s="85"/>
      <c r="D85" s="88"/>
      <c r="E85" s="111" t="s">
        <v>108</v>
      </c>
      <c r="F85" s="112" t="s">
        <v>108</v>
      </c>
      <c r="G85" s="113" t="s">
        <v>108</v>
      </c>
      <c r="H85" s="95"/>
      <c r="I85" s="443"/>
      <c r="J85" s="94"/>
      <c r="K85" s="264" t="str">
        <f>IF(G85='Drop-Down Lists'!$I$14,'Labor Calculator'!$J$35,IF('COGS &amp; COSS'!G85='Drop-Down Lists'!$I$15,'Labor Calculator'!$J$36,IF('COGS &amp; COSS'!G85='Drop-Down Lists'!$I$16,'Labor Calculator'!$J$37,"")))</f>
        <v/>
      </c>
      <c r="L85" s="264" t="e">
        <f t="shared" si="22"/>
        <v>#VALUE!</v>
      </c>
      <c r="M85" s="264" t="str">
        <f>IFERROR(L85*'Pricing &amp; Financial Position'!$O$8,"")</f>
        <v/>
      </c>
      <c r="N85" s="264" t="str">
        <f t="shared" si="23"/>
        <v/>
      </c>
      <c r="O85" s="265">
        <f t="shared" si="16"/>
        <v>0</v>
      </c>
      <c r="P85" s="266" t="str">
        <f t="shared" si="24"/>
        <v/>
      </c>
      <c r="Q85" s="438"/>
      <c r="R85" s="270">
        <f t="shared" si="17"/>
        <v>0</v>
      </c>
      <c r="S85" s="268" t="str">
        <f t="shared" si="18"/>
        <v/>
      </c>
      <c r="T85" s="268" t="str">
        <f t="shared" si="19"/>
        <v/>
      </c>
      <c r="U85" s="266">
        <f t="shared" si="20"/>
        <v>0</v>
      </c>
      <c r="V85" s="269" t="str">
        <f t="shared" si="21"/>
        <v/>
      </c>
    </row>
    <row r="86" spans="2:22" s="65" customFormat="1" ht="18" customHeight="1" x14ac:dyDescent="0.3">
      <c r="B86" s="85"/>
      <c r="C86" s="85"/>
      <c r="D86" s="88"/>
      <c r="E86" s="111" t="s">
        <v>108</v>
      </c>
      <c r="F86" s="112" t="s">
        <v>108</v>
      </c>
      <c r="G86" s="113" t="s">
        <v>108</v>
      </c>
      <c r="H86" s="95"/>
      <c r="I86" s="443"/>
      <c r="J86" s="94"/>
      <c r="K86" s="264" t="str">
        <f>IF(G86='Drop-Down Lists'!$I$14,'Labor Calculator'!$J$35,IF('COGS &amp; COSS'!G86='Drop-Down Lists'!$I$15,'Labor Calculator'!$J$36,IF('COGS &amp; COSS'!G86='Drop-Down Lists'!$I$16,'Labor Calculator'!$J$37,"")))</f>
        <v/>
      </c>
      <c r="L86" s="264" t="e">
        <f t="shared" si="22"/>
        <v>#VALUE!</v>
      </c>
      <c r="M86" s="264" t="str">
        <f>IFERROR(L86*'Pricing &amp; Financial Position'!$O$8,"")</f>
        <v/>
      </c>
      <c r="N86" s="264" t="str">
        <f t="shared" si="23"/>
        <v/>
      </c>
      <c r="O86" s="265">
        <f t="shared" si="16"/>
        <v>0</v>
      </c>
      <c r="P86" s="266" t="str">
        <f t="shared" si="24"/>
        <v/>
      </c>
      <c r="Q86" s="438"/>
      <c r="R86" s="270">
        <f t="shared" si="17"/>
        <v>0</v>
      </c>
      <c r="S86" s="268" t="str">
        <f t="shared" si="18"/>
        <v/>
      </c>
      <c r="T86" s="268" t="str">
        <f t="shared" si="19"/>
        <v/>
      </c>
      <c r="U86" s="266">
        <f t="shared" si="20"/>
        <v>0</v>
      </c>
      <c r="V86" s="269" t="str">
        <f t="shared" si="21"/>
        <v/>
      </c>
    </row>
    <row r="87" spans="2:22" s="65" customFormat="1" ht="18" customHeight="1" x14ac:dyDescent="0.3">
      <c r="B87" s="85"/>
      <c r="C87" s="85"/>
      <c r="D87" s="88"/>
      <c r="E87" s="111" t="s">
        <v>108</v>
      </c>
      <c r="F87" s="112" t="s">
        <v>108</v>
      </c>
      <c r="G87" s="113" t="s">
        <v>108</v>
      </c>
      <c r="H87" s="95"/>
      <c r="I87" s="443"/>
      <c r="J87" s="94"/>
      <c r="K87" s="264" t="str">
        <f>IF(G87='Drop-Down Lists'!$I$14,'Labor Calculator'!$J$35,IF('COGS &amp; COSS'!G87='Drop-Down Lists'!$I$15,'Labor Calculator'!$J$36,IF('COGS &amp; COSS'!G87='Drop-Down Lists'!$I$16,'Labor Calculator'!$J$37,"")))</f>
        <v/>
      </c>
      <c r="L87" s="264" t="e">
        <f t="shared" si="22"/>
        <v>#VALUE!</v>
      </c>
      <c r="M87" s="264" t="str">
        <f>IFERROR(L87*'Pricing &amp; Financial Position'!$O$8,"")</f>
        <v/>
      </c>
      <c r="N87" s="264" t="str">
        <f t="shared" si="23"/>
        <v/>
      </c>
      <c r="O87" s="265">
        <f t="shared" si="16"/>
        <v>0</v>
      </c>
      <c r="P87" s="266" t="str">
        <f t="shared" si="24"/>
        <v/>
      </c>
      <c r="Q87" s="438"/>
      <c r="R87" s="270">
        <f t="shared" si="17"/>
        <v>0</v>
      </c>
      <c r="S87" s="268" t="str">
        <f t="shared" si="18"/>
        <v/>
      </c>
      <c r="T87" s="268" t="str">
        <f t="shared" si="19"/>
        <v/>
      </c>
      <c r="U87" s="266">
        <f t="shared" si="20"/>
        <v>0</v>
      </c>
      <c r="V87" s="269" t="str">
        <f t="shared" si="21"/>
        <v/>
      </c>
    </row>
    <row r="88" spans="2:22" s="65" customFormat="1" ht="18" customHeight="1" x14ac:dyDescent="0.3">
      <c r="B88" s="85"/>
      <c r="C88" s="85"/>
      <c r="D88" s="88"/>
      <c r="E88" s="111" t="s">
        <v>108</v>
      </c>
      <c r="F88" s="112" t="s">
        <v>108</v>
      </c>
      <c r="G88" s="113" t="s">
        <v>108</v>
      </c>
      <c r="H88" s="95"/>
      <c r="I88" s="443"/>
      <c r="J88" s="94"/>
      <c r="K88" s="264" t="str">
        <f>IF(G88='Drop-Down Lists'!$I$14,'Labor Calculator'!$J$35,IF('COGS &amp; COSS'!G88='Drop-Down Lists'!$I$15,'Labor Calculator'!$J$36,IF('COGS &amp; COSS'!G88='Drop-Down Lists'!$I$16,'Labor Calculator'!$J$37,"")))</f>
        <v/>
      </c>
      <c r="L88" s="264" t="e">
        <f t="shared" si="22"/>
        <v>#VALUE!</v>
      </c>
      <c r="M88" s="264" t="str">
        <f>IFERROR(L88*'Pricing &amp; Financial Position'!$O$8,"")</f>
        <v/>
      </c>
      <c r="N88" s="264" t="str">
        <f t="shared" si="23"/>
        <v/>
      </c>
      <c r="O88" s="265">
        <f t="shared" si="16"/>
        <v>0</v>
      </c>
      <c r="P88" s="266" t="str">
        <f t="shared" si="24"/>
        <v/>
      </c>
      <c r="Q88" s="438"/>
      <c r="R88" s="270">
        <f t="shared" si="17"/>
        <v>0</v>
      </c>
      <c r="S88" s="268" t="str">
        <f t="shared" si="18"/>
        <v/>
      </c>
      <c r="T88" s="268" t="str">
        <f t="shared" si="19"/>
        <v/>
      </c>
      <c r="U88" s="266">
        <f t="shared" si="20"/>
        <v>0</v>
      </c>
      <c r="V88" s="269" t="str">
        <f t="shared" si="21"/>
        <v/>
      </c>
    </row>
    <row r="89" spans="2:22" s="65" customFormat="1" ht="18" customHeight="1" x14ac:dyDescent="0.3">
      <c r="B89" s="85"/>
      <c r="C89" s="85"/>
      <c r="D89" s="88"/>
      <c r="E89" s="111" t="s">
        <v>108</v>
      </c>
      <c r="F89" s="112" t="s">
        <v>108</v>
      </c>
      <c r="G89" s="113" t="s">
        <v>108</v>
      </c>
      <c r="H89" s="95"/>
      <c r="I89" s="443"/>
      <c r="J89" s="94"/>
      <c r="K89" s="264" t="str">
        <f>IF(G89='Drop-Down Lists'!$I$14,'Labor Calculator'!$J$35,IF('COGS &amp; COSS'!G89='Drop-Down Lists'!$I$15,'Labor Calculator'!$J$36,IF('COGS &amp; COSS'!G89='Drop-Down Lists'!$I$16,'Labor Calculator'!$J$37,"")))</f>
        <v/>
      </c>
      <c r="L89" s="264" t="e">
        <f t="shared" si="22"/>
        <v>#VALUE!</v>
      </c>
      <c r="M89" s="264" t="str">
        <f>IFERROR(L89*'Pricing &amp; Financial Position'!$O$8,"")</f>
        <v/>
      </c>
      <c r="N89" s="264" t="str">
        <f t="shared" si="23"/>
        <v/>
      </c>
      <c r="O89" s="265">
        <f t="shared" si="16"/>
        <v>0</v>
      </c>
      <c r="P89" s="266" t="str">
        <f t="shared" si="24"/>
        <v/>
      </c>
      <c r="Q89" s="438"/>
      <c r="R89" s="270">
        <f t="shared" si="17"/>
        <v>0</v>
      </c>
      <c r="S89" s="268" t="str">
        <f t="shared" si="18"/>
        <v/>
      </c>
      <c r="T89" s="268" t="str">
        <f t="shared" si="19"/>
        <v/>
      </c>
      <c r="U89" s="266">
        <f t="shared" si="20"/>
        <v>0</v>
      </c>
      <c r="V89" s="269" t="str">
        <f t="shared" si="21"/>
        <v/>
      </c>
    </row>
    <row r="90" spans="2:22" s="65" customFormat="1" ht="18" customHeight="1" x14ac:dyDescent="0.3">
      <c r="B90" s="85"/>
      <c r="C90" s="85"/>
      <c r="D90" s="88"/>
      <c r="E90" s="111" t="s">
        <v>108</v>
      </c>
      <c r="F90" s="112" t="s">
        <v>108</v>
      </c>
      <c r="G90" s="113" t="s">
        <v>108</v>
      </c>
      <c r="H90" s="95"/>
      <c r="I90" s="443"/>
      <c r="J90" s="94"/>
      <c r="K90" s="264" t="str">
        <f>IF(G90='Drop-Down Lists'!$I$14,'Labor Calculator'!$J$35,IF('COGS &amp; COSS'!G90='Drop-Down Lists'!$I$15,'Labor Calculator'!$J$36,IF('COGS &amp; COSS'!G90='Drop-Down Lists'!$I$16,'Labor Calculator'!$J$37,"")))</f>
        <v/>
      </c>
      <c r="L90" s="264" t="e">
        <f t="shared" si="22"/>
        <v>#VALUE!</v>
      </c>
      <c r="M90" s="264" t="str">
        <f>IFERROR(L90*'Pricing &amp; Financial Position'!$O$8,"")</f>
        <v/>
      </c>
      <c r="N90" s="264" t="str">
        <f t="shared" si="23"/>
        <v/>
      </c>
      <c r="O90" s="265">
        <f t="shared" si="16"/>
        <v>0</v>
      </c>
      <c r="P90" s="266" t="str">
        <f t="shared" si="24"/>
        <v/>
      </c>
      <c r="Q90" s="438"/>
      <c r="R90" s="270">
        <f t="shared" si="17"/>
        <v>0</v>
      </c>
      <c r="S90" s="268" t="str">
        <f t="shared" si="18"/>
        <v/>
      </c>
      <c r="T90" s="268" t="str">
        <f t="shared" si="19"/>
        <v/>
      </c>
      <c r="U90" s="266">
        <f t="shared" si="20"/>
        <v>0</v>
      </c>
      <c r="V90" s="269" t="str">
        <f t="shared" si="21"/>
        <v/>
      </c>
    </row>
    <row r="91" spans="2:22" s="65" customFormat="1" ht="18" customHeight="1" x14ac:dyDescent="0.3">
      <c r="B91" s="85"/>
      <c r="C91" s="85"/>
      <c r="D91" s="88"/>
      <c r="E91" s="111" t="s">
        <v>108</v>
      </c>
      <c r="F91" s="112" t="s">
        <v>108</v>
      </c>
      <c r="G91" s="113" t="s">
        <v>108</v>
      </c>
      <c r="H91" s="95"/>
      <c r="I91" s="443"/>
      <c r="J91" s="94"/>
      <c r="K91" s="264" t="str">
        <f>IF(G91='Drop-Down Lists'!$I$14,'Labor Calculator'!$J$35,IF('COGS &amp; COSS'!G91='Drop-Down Lists'!$I$15,'Labor Calculator'!$J$36,IF('COGS &amp; COSS'!G91='Drop-Down Lists'!$I$16,'Labor Calculator'!$J$37,"")))</f>
        <v/>
      </c>
      <c r="L91" s="264" t="e">
        <f t="shared" si="22"/>
        <v>#VALUE!</v>
      </c>
      <c r="M91" s="264" t="str">
        <f>IFERROR(L91*'Pricing &amp; Financial Position'!$O$8,"")</f>
        <v/>
      </c>
      <c r="N91" s="264" t="str">
        <f t="shared" si="23"/>
        <v/>
      </c>
      <c r="O91" s="265">
        <f t="shared" si="16"/>
        <v>0</v>
      </c>
      <c r="P91" s="266" t="str">
        <f t="shared" si="24"/>
        <v/>
      </c>
      <c r="Q91" s="438"/>
      <c r="R91" s="270">
        <f t="shared" si="17"/>
        <v>0</v>
      </c>
      <c r="S91" s="268" t="str">
        <f t="shared" si="18"/>
        <v/>
      </c>
      <c r="T91" s="268" t="str">
        <f t="shared" si="19"/>
        <v/>
      </c>
      <c r="U91" s="266">
        <f t="shared" si="20"/>
        <v>0</v>
      </c>
      <c r="V91" s="269" t="str">
        <f t="shared" si="21"/>
        <v/>
      </c>
    </row>
    <row r="92" spans="2:22" s="65" customFormat="1" ht="18" customHeight="1" x14ac:dyDescent="0.3">
      <c r="B92" s="85"/>
      <c r="C92" s="85"/>
      <c r="D92" s="88"/>
      <c r="E92" s="111" t="s">
        <v>108</v>
      </c>
      <c r="F92" s="112" t="s">
        <v>108</v>
      </c>
      <c r="G92" s="113" t="s">
        <v>108</v>
      </c>
      <c r="H92" s="95"/>
      <c r="I92" s="443"/>
      <c r="J92" s="94"/>
      <c r="K92" s="264" t="str">
        <f>IF(G92='Drop-Down Lists'!$I$14,'Labor Calculator'!$J$35,IF('COGS &amp; COSS'!G92='Drop-Down Lists'!$I$15,'Labor Calculator'!$J$36,IF('COGS &amp; COSS'!G92='Drop-Down Lists'!$I$16,'Labor Calculator'!$J$37,"")))</f>
        <v/>
      </c>
      <c r="L92" s="264" t="e">
        <f t="shared" si="22"/>
        <v>#VALUE!</v>
      </c>
      <c r="M92" s="264" t="str">
        <f>IFERROR(L92*'Pricing &amp; Financial Position'!$O$8,"")</f>
        <v/>
      </c>
      <c r="N92" s="264" t="str">
        <f t="shared" si="23"/>
        <v/>
      </c>
      <c r="O92" s="265">
        <f t="shared" si="16"/>
        <v>0</v>
      </c>
      <c r="P92" s="266" t="str">
        <f t="shared" si="24"/>
        <v/>
      </c>
      <c r="Q92" s="438"/>
      <c r="R92" s="270">
        <f t="shared" si="17"/>
        <v>0</v>
      </c>
      <c r="S92" s="268" t="str">
        <f t="shared" si="18"/>
        <v/>
      </c>
      <c r="T92" s="268" t="str">
        <f t="shared" si="19"/>
        <v/>
      </c>
      <c r="U92" s="266">
        <f t="shared" si="20"/>
        <v>0</v>
      </c>
      <c r="V92" s="269" t="str">
        <f t="shared" si="21"/>
        <v/>
      </c>
    </row>
    <row r="93" spans="2:22" s="65" customFormat="1" ht="18" customHeight="1" x14ac:dyDescent="0.3">
      <c r="B93" s="85"/>
      <c r="C93" s="85"/>
      <c r="D93" s="88"/>
      <c r="E93" s="111" t="s">
        <v>108</v>
      </c>
      <c r="F93" s="112" t="s">
        <v>108</v>
      </c>
      <c r="G93" s="113" t="s">
        <v>108</v>
      </c>
      <c r="H93" s="95"/>
      <c r="I93" s="443"/>
      <c r="J93" s="94"/>
      <c r="K93" s="264" t="str">
        <f>IF(G93='Drop-Down Lists'!$I$14,'Labor Calculator'!$J$35,IF('COGS &amp; COSS'!G93='Drop-Down Lists'!$I$15,'Labor Calculator'!$J$36,IF('COGS &amp; COSS'!G93='Drop-Down Lists'!$I$16,'Labor Calculator'!$J$37,"")))</f>
        <v/>
      </c>
      <c r="L93" s="264" t="e">
        <f t="shared" si="22"/>
        <v>#VALUE!</v>
      </c>
      <c r="M93" s="264" t="str">
        <f>IFERROR(L93*'Pricing &amp; Financial Position'!$O$8,"")</f>
        <v/>
      </c>
      <c r="N93" s="264" t="str">
        <f t="shared" si="23"/>
        <v/>
      </c>
      <c r="O93" s="265">
        <f t="shared" si="16"/>
        <v>0</v>
      </c>
      <c r="P93" s="266" t="str">
        <f t="shared" si="24"/>
        <v/>
      </c>
      <c r="Q93" s="438"/>
      <c r="R93" s="270">
        <f t="shared" si="17"/>
        <v>0</v>
      </c>
      <c r="S93" s="268" t="str">
        <f t="shared" si="18"/>
        <v/>
      </c>
      <c r="T93" s="268" t="str">
        <f t="shared" si="19"/>
        <v/>
      </c>
      <c r="U93" s="266">
        <f t="shared" si="20"/>
        <v>0</v>
      </c>
      <c r="V93" s="269" t="str">
        <f t="shared" si="21"/>
        <v/>
      </c>
    </row>
    <row r="94" spans="2:22" s="65" customFormat="1" ht="18" customHeight="1" x14ac:dyDescent="0.3">
      <c r="B94" s="85"/>
      <c r="C94" s="85"/>
      <c r="D94" s="88"/>
      <c r="E94" s="111" t="s">
        <v>108</v>
      </c>
      <c r="F94" s="112" t="s">
        <v>108</v>
      </c>
      <c r="G94" s="113" t="s">
        <v>108</v>
      </c>
      <c r="H94" s="95"/>
      <c r="I94" s="443"/>
      <c r="J94" s="94"/>
      <c r="K94" s="264" t="str">
        <f>IF(G94='Drop-Down Lists'!$I$14,'Labor Calculator'!$J$35,IF('COGS &amp; COSS'!G94='Drop-Down Lists'!$I$15,'Labor Calculator'!$J$36,IF('COGS &amp; COSS'!G94='Drop-Down Lists'!$I$16,'Labor Calculator'!$J$37,"")))</f>
        <v/>
      </c>
      <c r="L94" s="264" t="e">
        <f t="shared" si="22"/>
        <v>#VALUE!</v>
      </c>
      <c r="M94" s="264" t="str">
        <f>IFERROR(L94*'Pricing &amp; Financial Position'!$O$8,"")</f>
        <v/>
      </c>
      <c r="N94" s="264" t="str">
        <f t="shared" si="23"/>
        <v/>
      </c>
      <c r="O94" s="265">
        <f t="shared" si="16"/>
        <v>0</v>
      </c>
      <c r="P94" s="266" t="str">
        <f t="shared" si="24"/>
        <v/>
      </c>
      <c r="Q94" s="438"/>
      <c r="R94" s="270">
        <f t="shared" si="17"/>
        <v>0</v>
      </c>
      <c r="S94" s="268" t="str">
        <f t="shared" si="18"/>
        <v/>
      </c>
      <c r="T94" s="268" t="str">
        <f t="shared" si="19"/>
        <v/>
      </c>
      <c r="U94" s="266">
        <f t="shared" si="20"/>
        <v>0</v>
      </c>
      <c r="V94" s="269" t="str">
        <f t="shared" si="21"/>
        <v/>
      </c>
    </row>
    <row r="95" spans="2:22" s="65" customFormat="1" ht="18" customHeight="1" x14ac:dyDescent="0.3">
      <c r="B95" s="85"/>
      <c r="C95" s="85"/>
      <c r="D95" s="88"/>
      <c r="E95" s="111" t="s">
        <v>108</v>
      </c>
      <c r="F95" s="112" t="s">
        <v>108</v>
      </c>
      <c r="G95" s="113" t="s">
        <v>108</v>
      </c>
      <c r="H95" s="95"/>
      <c r="I95" s="443"/>
      <c r="J95" s="94"/>
      <c r="K95" s="264" t="str">
        <f>IF(G95='Drop-Down Lists'!$I$14,'Labor Calculator'!$J$35,IF('COGS &amp; COSS'!G95='Drop-Down Lists'!$I$15,'Labor Calculator'!$J$36,IF('COGS &amp; COSS'!G95='Drop-Down Lists'!$I$16,'Labor Calculator'!$J$37,"")))</f>
        <v/>
      </c>
      <c r="L95" s="264" t="e">
        <f t="shared" si="22"/>
        <v>#VALUE!</v>
      </c>
      <c r="M95" s="264" t="str">
        <f>IFERROR(L95*'Pricing &amp; Financial Position'!$O$8,"")</f>
        <v/>
      </c>
      <c r="N95" s="264" t="str">
        <f t="shared" si="23"/>
        <v/>
      </c>
      <c r="O95" s="265">
        <f t="shared" si="16"/>
        <v>0</v>
      </c>
      <c r="P95" s="266" t="str">
        <f t="shared" si="24"/>
        <v/>
      </c>
      <c r="Q95" s="438"/>
      <c r="R95" s="270">
        <f t="shared" si="17"/>
        <v>0</v>
      </c>
      <c r="S95" s="268" t="str">
        <f t="shared" si="18"/>
        <v/>
      </c>
      <c r="T95" s="268" t="str">
        <f t="shared" si="19"/>
        <v/>
      </c>
      <c r="U95" s="266">
        <f t="shared" si="20"/>
        <v>0</v>
      </c>
      <c r="V95" s="269" t="str">
        <f t="shared" si="21"/>
        <v/>
      </c>
    </row>
    <row r="96" spans="2:22" s="65" customFormat="1" ht="18" customHeight="1" x14ac:dyDescent="0.3">
      <c r="B96" s="85"/>
      <c r="C96" s="85"/>
      <c r="D96" s="88"/>
      <c r="E96" s="111" t="s">
        <v>108</v>
      </c>
      <c r="F96" s="112" t="s">
        <v>108</v>
      </c>
      <c r="G96" s="113" t="s">
        <v>108</v>
      </c>
      <c r="H96" s="95"/>
      <c r="I96" s="443"/>
      <c r="J96" s="94"/>
      <c r="K96" s="264" t="str">
        <f>IF(G96='Drop-Down Lists'!$I$14,'Labor Calculator'!$J$35,IF('COGS &amp; COSS'!G96='Drop-Down Lists'!$I$15,'Labor Calculator'!$J$36,IF('COGS &amp; COSS'!G96='Drop-Down Lists'!$I$16,'Labor Calculator'!$J$37,"")))</f>
        <v/>
      </c>
      <c r="L96" s="264" t="e">
        <f t="shared" si="22"/>
        <v>#VALUE!</v>
      </c>
      <c r="M96" s="264" t="str">
        <f>IFERROR(L96*'Pricing &amp; Financial Position'!$O$8,"")</f>
        <v/>
      </c>
      <c r="N96" s="264" t="str">
        <f t="shared" si="23"/>
        <v/>
      </c>
      <c r="O96" s="265">
        <f t="shared" si="16"/>
        <v>0</v>
      </c>
      <c r="P96" s="266" t="str">
        <f t="shared" si="24"/>
        <v/>
      </c>
      <c r="Q96" s="438"/>
      <c r="R96" s="270">
        <f t="shared" si="17"/>
        <v>0</v>
      </c>
      <c r="S96" s="268" t="str">
        <f t="shared" si="18"/>
        <v/>
      </c>
      <c r="T96" s="268" t="str">
        <f t="shared" si="19"/>
        <v/>
      </c>
      <c r="U96" s="266">
        <f t="shared" si="20"/>
        <v>0</v>
      </c>
      <c r="V96" s="269" t="str">
        <f t="shared" si="21"/>
        <v/>
      </c>
    </row>
    <row r="97" spans="2:23" s="65" customFormat="1" ht="18" customHeight="1" x14ac:dyDescent="0.3">
      <c r="B97" s="85"/>
      <c r="C97" s="85"/>
      <c r="D97" s="88"/>
      <c r="E97" s="111" t="s">
        <v>108</v>
      </c>
      <c r="F97" s="112" t="s">
        <v>108</v>
      </c>
      <c r="G97" s="113" t="s">
        <v>108</v>
      </c>
      <c r="H97" s="95"/>
      <c r="I97" s="443"/>
      <c r="J97" s="94"/>
      <c r="K97" s="264" t="str">
        <f>IF(G97='Drop-Down Lists'!$I$14,'Labor Calculator'!$J$35,IF('COGS &amp; COSS'!G97='Drop-Down Lists'!$I$15,'Labor Calculator'!$J$36,IF('COGS &amp; COSS'!G97='Drop-Down Lists'!$I$16,'Labor Calculator'!$J$37,"")))</f>
        <v/>
      </c>
      <c r="L97" s="264" t="e">
        <f t="shared" si="22"/>
        <v>#VALUE!</v>
      </c>
      <c r="M97" s="264" t="str">
        <f>IFERROR(L97*'Pricing &amp; Financial Position'!$O$8,"")</f>
        <v/>
      </c>
      <c r="N97" s="264" t="str">
        <f t="shared" si="23"/>
        <v/>
      </c>
      <c r="O97" s="265">
        <f t="shared" si="16"/>
        <v>0</v>
      </c>
      <c r="P97" s="266" t="str">
        <f t="shared" si="24"/>
        <v/>
      </c>
      <c r="Q97" s="438"/>
      <c r="R97" s="270">
        <f t="shared" si="17"/>
        <v>0</v>
      </c>
      <c r="S97" s="268" t="str">
        <f t="shared" si="18"/>
        <v/>
      </c>
      <c r="T97" s="268" t="str">
        <f t="shared" si="19"/>
        <v/>
      </c>
      <c r="U97" s="266">
        <f t="shared" si="20"/>
        <v>0</v>
      </c>
      <c r="V97" s="269" t="str">
        <f t="shared" si="21"/>
        <v/>
      </c>
    </row>
    <row r="98" spans="2:23" s="65" customFormat="1" ht="18" customHeight="1" x14ac:dyDescent="0.3">
      <c r="B98" s="85"/>
      <c r="C98" s="85"/>
      <c r="D98" s="88"/>
      <c r="E98" s="111" t="s">
        <v>108</v>
      </c>
      <c r="F98" s="112" t="s">
        <v>108</v>
      </c>
      <c r="G98" s="113" t="s">
        <v>108</v>
      </c>
      <c r="H98" s="95"/>
      <c r="I98" s="443"/>
      <c r="J98" s="94"/>
      <c r="K98" s="264" t="str">
        <f>IF(G98='Drop-Down Lists'!$I$14,'Labor Calculator'!$J$35,IF('COGS &amp; COSS'!G98='Drop-Down Lists'!$I$15,'Labor Calculator'!$J$36,IF('COGS &amp; COSS'!G98='Drop-Down Lists'!$I$16,'Labor Calculator'!$J$37,"")))</f>
        <v/>
      </c>
      <c r="L98" s="264" t="e">
        <f t="shared" si="22"/>
        <v>#VALUE!</v>
      </c>
      <c r="M98" s="264" t="str">
        <f>IFERROR(L98*'Pricing &amp; Financial Position'!$O$8,"")</f>
        <v/>
      </c>
      <c r="N98" s="264" t="str">
        <f t="shared" si="23"/>
        <v/>
      </c>
      <c r="O98" s="265">
        <f t="shared" si="16"/>
        <v>0</v>
      </c>
      <c r="P98" s="266" t="str">
        <f t="shared" si="24"/>
        <v/>
      </c>
      <c r="Q98" s="438"/>
      <c r="R98" s="270">
        <f t="shared" si="17"/>
        <v>0</v>
      </c>
      <c r="S98" s="268" t="str">
        <f t="shared" si="18"/>
        <v/>
      </c>
      <c r="T98" s="268" t="str">
        <f t="shared" si="19"/>
        <v/>
      </c>
      <c r="U98" s="266">
        <f t="shared" si="20"/>
        <v>0</v>
      </c>
      <c r="V98" s="269" t="str">
        <f t="shared" si="21"/>
        <v/>
      </c>
    </row>
    <row r="99" spans="2:23" s="65" customFormat="1" ht="18" customHeight="1" x14ac:dyDescent="0.3">
      <c r="B99" s="85"/>
      <c r="C99" s="85"/>
      <c r="D99" s="88"/>
      <c r="E99" s="111" t="s">
        <v>108</v>
      </c>
      <c r="F99" s="112" t="s">
        <v>108</v>
      </c>
      <c r="G99" s="113" t="s">
        <v>108</v>
      </c>
      <c r="H99" s="95"/>
      <c r="I99" s="443"/>
      <c r="J99" s="94"/>
      <c r="K99" s="264" t="str">
        <f>IF(G99='Drop-Down Lists'!$I$14,'Labor Calculator'!$J$35,IF('COGS &amp; COSS'!G99='Drop-Down Lists'!$I$15,'Labor Calculator'!$J$36,IF('COGS &amp; COSS'!G99='Drop-Down Lists'!$I$16,'Labor Calculator'!$J$37,"")))</f>
        <v/>
      </c>
      <c r="L99" s="264" t="e">
        <f t="shared" si="22"/>
        <v>#VALUE!</v>
      </c>
      <c r="M99" s="264" t="str">
        <f>IFERROR(L99*'Pricing &amp; Financial Position'!$O$8,"")</f>
        <v/>
      </c>
      <c r="N99" s="264" t="str">
        <f t="shared" si="23"/>
        <v/>
      </c>
      <c r="O99" s="265">
        <f t="shared" si="16"/>
        <v>0</v>
      </c>
      <c r="P99" s="266" t="str">
        <f t="shared" si="24"/>
        <v/>
      </c>
      <c r="Q99" s="438"/>
      <c r="R99" s="270">
        <f t="shared" si="17"/>
        <v>0</v>
      </c>
      <c r="S99" s="268" t="str">
        <f t="shared" si="18"/>
        <v/>
      </c>
      <c r="T99" s="268" t="str">
        <f t="shared" si="19"/>
        <v/>
      </c>
      <c r="U99" s="266">
        <f t="shared" si="20"/>
        <v>0</v>
      </c>
      <c r="V99" s="269" t="str">
        <f t="shared" si="21"/>
        <v/>
      </c>
    </row>
    <row r="100" spans="2:23" s="65" customFormat="1" ht="18" customHeight="1" x14ac:dyDescent="0.3">
      <c r="B100" s="85"/>
      <c r="C100" s="85"/>
      <c r="D100" s="88"/>
      <c r="E100" s="111" t="s">
        <v>108</v>
      </c>
      <c r="F100" s="112" t="s">
        <v>108</v>
      </c>
      <c r="G100" s="113" t="s">
        <v>108</v>
      </c>
      <c r="H100" s="95"/>
      <c r="I100" s="443"/>
      <c r="J100" s="94"/>
      <c r="K100" s="264" t="str">
        <f>IF(G100='Drop-Down Lists'!$I$14,'Labor Calculator'!$J$35,IF('COGS &amp; COSS'!G100='Drop-Down Lists'!$I$15,'Labor Calculator'!$J$36,IF('COGS &amp; COSS'!G100='Drop-Down Lists'!$I$16,'Labor Calculator'!$J$37,"")))</f>
        <v/>
      </c>
      <c r="L100" s="264" t="e">
        <f t="shared" si="22"/>
        <v>#VALUE!</v>
      </c>
      <c r="M100" s="264" t="str">
        <f>IFERROR(L100*'Pricing &amp; Financial Position'!$O$8,"")</f>
        <v/>
      </c>
      <c r="N100" s="264" t="str">
        <f t="shared" si="23"/>
        <v/>
      </c>
      <c r="O100" s="265">
        <f t="shared" si="16"/>
        <v>0</v>
      </c>
      <c r="P100" s="266" t="str">
        <f t="shared" si="24"/>
        <v/>
      </c>
      <c r="Q100" s="438"/>
      <c r="R100" s="270">
        <f t="shared" si="17"/>
        <v>0</v>
      </c>
      <c r="S100" s="268" t="str">
        <f t="shared" si="18"/>
        <v/>
      </c>
      <c r="T100" s="268" t="str">
        <f t="shared" si="19"/>
        <v/>
      </c>
      <c r="U100" s="266">
        <f t="shared" si="20"/>
        <v>0</v>
      </c>
      <c r="V100" s="269" t="str">
        <f t="shared" si="21"/>
        <v/>
      </c>
    </row>
    <row r="101" spans="2:23" s="65" customFormat="1" ht="18" customHeight="1" x14ac:dyDescent="0.3">
      <c r="B101" s="85"/>
      <c r="C101" s="85"/>
      <c r="D101" s="88"/>
      <c r="E101" s="111" t="s">
        <v>108</v>
      </c>
      <c r="F101" s="112" t="s">
        <v>108</v>
      </c>
      <c r="G101" s="113" t="s">
        <v>108</v>
      </c>
      <c r="H101" s="95"/>
      <c r="I101" s="443"/>
      <c r="J101" s="94"/>
      <c r="K101" s="264" t="str">
        <f>IF(G101='Drop-Down Lists'!$I$14,'Labor Calculator'!$J$35,IF('COGS &amp; COSS'!G101='Drop-Down Lists'!$I$15,'Labor Calculator'!$J$36,IF('COGS &amp; COSS'!G101='Drop-Down Lists'!$I$16,'Labor Calculator'!$J$37,"")))</f>
        <v/>
      </c>
      <c r="L101" s="264" t="e">
        <f t="shared" si="22"/>
        <v>#VALUE!</v>
      </c>
      <c r="M101" s="264" t="str">
        <f>IFERROR(L101*'Pricing &amp; Financial Position'!$O$8,"")</f>
        <v/>
      </c>
      <c r="N101" s="264" t="str">
        <f t="shared" si="23"/>
        <v/>
      </c>
      <c r="O101" s="265">
        <f t="shared" si="16"/>
        <v>0</v>
      </c>
      <c r="P101" s="266" t="str">
        <f t="shared" si="24"/>
        <v/>
      </c>
      <c r="Q101" s="438"/>
      <c r="R101" s="270">
        <f t="shared" si="17"/>
        <v>0</v>
      </c>
      <c r="S101" s="268" t="str">
        <f t="shared" si="18"/>
        <v/>
      </c>
      <c r="T101" s="268" t="str">
        <f t="shared" si="19"/>
        <v/>
      </c>
      <c r="U101" s="266">
        <f t="shared" si="20"/>
        <v>0</v>
      </c>
      <c r="V101" s="269" t="str">
        <f t="shared" si="21"/>
        <v/>
      </c>
    </row>
    <row r="102" spans="2:23" s="65" customFormat="1" ht="18" customHeight="1" x14ac:dyDescent="0.3">
      <c r="B102" s="85"/>
      <c r="C102" s="85"/>
      <c r="D102" s="88"/>
      <c r="E102" s="111" t="s">
        <v>108</v>
      </c>
      <c r="F102" s="112" t="s">
        <v>108</v>
      </c>
      <c r="G102" s="113" t="s">
        <v>108</v>
      </c>
      <c r="H102" s="95"/>
      <c r="I102" s="443"/>
      <c r="J102" s="94"/>
      <c r="K102" s="264" t="str">
        <f>IF(G102='Drop-Down Lists'!$I$14,'Labor Calculator'!$J$35,IF('COGS &amp; COSS'!G102='Drop-Down Lists'!$I$15,'Labor Calculator'!$J$36,IF('COGS &amp; COSS'!G102='Drop-Down Lists'!$I$16,'Labor Calculator'!$J$37,"")))</f>
        <v/>
      </c>
      <c r="L102" s="264" t="e">
        <f t="shared" si="22"/>
        <v>#VALUE!</v>
      </c>
      <c r="M102" s="264" t="str">
        <f>IFERROR(L102*'Pricing &amp; Financial Position'!$O$8,"")</f>
        <v/>
      </c>
      <c r="N102" s="264" t="str">
        <f t="shared" si="23"/>
        <v/>
      </c>
      <c r="O102" s="265">
        <f t="shared" si="16"/>
        <v>0</v>
      </c>
      <c r="P102" s="266" t="str">
        <f t="shared" si="24"/>
        <v/>
      </c>
      <c r="Q102" s="438"/>
      <c r="R102" s="270">
        <f t="shared" si="17"/>
        <v>0</v>
      </c>
      <c r="S102" s="268" t="str">
        <f t="shared" si="18"/>
        <v/>
      </c>
      <c r="T102" s="268" t="str">
        <f t="shared" si="19"/>
        <v/>
      </c>
      <c r="U102" s="266">
        <f t="shared" si="20"/>
        <v>0</v>
      </c>
      <c r="V102" s="269" t="str">
        <f t="shared" si="21"/>
        <v/>
      </c>
    </row>
    <row r="103" spans="2:23" s="65" customFormat="1" ht="18" customHeight="1" x14ac:dyDescent="0.3">
      <c r="B103" s="85"/>
      <c r="C103" s="85"/>
      <c r="D103" s="88"/>
      <c r="E103" s="111" t="s">
        <v>108</v>
      </c>
      <c r="F103" s="112" t="s">
        <v>108</v>
      </c>
      <c r="G103" s="113" t="s">
        <v>108</v>
      </c>
      <c r="H103" s="95"/>
      <c r="I103" s="443"/>
      <c r="J103" s="94"/>
      <c r="K103" s="264" t="str">
        <f>IF(G103='Drop-Down Lists'!$I$14,'Labor Calculator'!$J$35,IF('COGS &amp; COSS'!G103='Drop-Down Lists'!$I$15,'Labor Calculator'!$J$36,IF('COGS &amp; COSS'!G103='Drop-Down Lists'!$I$16,'Labor Calculator'!$J$37,"")))</f>
        <v/>
      </c>
      <c r="L103" s="264" t="e">
        <f t="shared" si="22"/>
        <v>#VALUE!</v>
      </c>
      <c r="M103" s="264" t="str">
        <f>IFERROR(L103*'Pricing &amp; Financial Position'!$O$8,"")</f>
        <v/>
      </c>
      <c r="N103" s="264" t="str">
        <f t="shared" si="23"/>
        <v/>
      </c>
      <c r="O103" s="265">
        <f t="shared" si="16"/>
        <v>0</v>
      </c>
      <c r="P103" s="266" t="str">
        <f t="shared" si="24"/>
        <v/>
      </c>
      <c r="Q103" s="438"/>
      <c r="R103" s="270">
        <f t="shared" si="17"/>
        <v>0</v>
      </c>
      <c r="S103" s="268" t="str">
        <f t="shared" si="18"/>
        <v/>
      </c>
      <c r="T103" s="268" t="str">
        <f t="shared" si="19"/>
        <v/>
      </c>
      <c r="U103" s="266">
        <f t="shared" si="20"/>
        <v>0</v>
      </c>
      <c r="V103" s="269" t="str">
        <f t="shared" si="21"/>
        <v/>
      </c>
    </row>
    <row r="104" spans="2:23" s="65" customFormat="1" ht="18" customHeight="1" x14ac:dyDescent="0.3">
      <c r="B104" s="85"/>
      <c r="C104" s="85"/>
      <c r="D104" s="88"/>
      <c r="E104" s="111" t="s">
        <v>108</v>
      </c>
      <c r="F104" s="112" t="s">
        <v>108</v>
      </c>
      <c r="G104" s="113" t="s">
        <v>108</v>
      </c>
      <c r="H104" s="95"/>
      <c r="I104" s="443"/>
      <c r="J104" s="94"/>
      <c r="K104" s="264" t="str">
        <f>IF(G104='Drop-Down Lists'!$I$14,'Labor Calculator'!$J$35,IF('COGS &amp; COSS'!G104='Drop-Down Lists'!$I$15,'Labor Calculator'!$J$36,IF('COGS &amp; COSS'!G104='Drop-Down Lists'!$I$16,'Labor Calculator'!$J$37,"")))</f>
        <v/>
      </c>
      <c r="L104" s="264" t="e">
        <f t="shared" si="22"/>
        <v>#VALUE!</v>
      </c>
      <c r="M104" s="264" t="str">
        <f>IFERROR(L104*'Pricing &amp; Financial Position'!$O$8,"")</f>
        <v/>
      </c>
      <c r="N104" s="264" t="str">
        <f t="shared" si="23"/>
        <v/>
      </c>
      <c r="O104" s="265">
        <f t="shared" si="16"/>
        <v>0</v>
      </c>
      <c r="P104" s="266" t="str">
        <f t="shared" si="24"/>
        <v/>
      </c>
      <c r="Q104" s="438"/>
      <c r="R104" s="270">
        <f t="shared" si="17"/>
        <v>0</v>
      </c>
      <c r="S104" s="268" t="str">
        <f t="shared" si="18"/>
        <v/>
      </c>
      <c r="T104" s="268" t="str">
        <f t="shared" si="19"/>
        <v/>
      </c>
      <c r="U104" s="266">
        <f t="shared" si="20"/>
        <v>0</v>
      </c>
      <c r="V104" s="269" t="str">
        <f t="shared" si="21"/>
        <v/>
      </c>
    </row>
    <row r="105" spans="2:23" s="65" customFormat="1" ht="18" customHeight="1" x14ac:dyDescent="0.3">
      <c r="B105" s="85"/>
      <c r="C105" s="85"/>
      <c r="D105" s="88"/>
      <c r="E105" s="111" t="s">
        <v>108</v>
      </c>
      <c r="F105" s="112" t="s">
        <v>108</v>
      </c>
      <c r="G105" s="113" t="s">
        <v>108</v>
      </c>
      <c r="H105" s="95"/>
      <c r="I105" s="443"/>
      <c r="J105" s="94"/>
      <c r="K105" s="264" t="str">
        <f>IF(G105='Drop-Down Lists'!$I$14,'Labor Calculator'!$J$35,IF('COGS &amp; COSS'!G105='Drop-Down Lists'!$I$15,'Labor Calculator'!$J$36,IF('COGS &amp; COSS'!G105='Drop-Down Lists'!$I$16,'Labor Calculator'!$J$37,"")))</f>
        <v/>
      </c>
      <c r="L105" s="264" t="e">
        <f t="shared" si="22"/>
        <v>#VALUE!</v>
      </c>
      <c r="M105" s="264" t="str">
        <f>IFERROR(L105*'Pricing &amp; Financial Position'!$O$8,"")</f>
        <v/>
      </c>
      <c r="N105" s="264" t="str">
        <f t="shared" si="23"/>
        <v/>
      </c>
      <c r="O105" s="265">
        <f t="shared" si="16"/>
        <v>0</v>
      </c>
      <c r="P105" s="266" t="str">
        <f t="shared" si="24"/>
        <v/>
      </c>
      <c r="Q105" s="438"/>
      <c r="R105" s="270">
        <f t="shared" si="17"/>
        <v>0</v>
      </c>
      <c r="S105" s="268" t="str">
        <f t="shared" si="18"/>
        <v/>
      </c>
      <c r="T105" s="268" t="str">
        <f t="shared" si="19"/>
        <v/>
      </c>
      <c r="U105" s="266">
        <f t="shared" si="20"/>
        <v>0</v>
      </c>
      <c r="V105" s="269" t="str">
        <f t="shared" si="21"/>
        <v/>
      </c>
    </row>
    <row r="106" spans="2:23" s="65" customFormat="1" ht="18" customHeight="1" x14ac:dyDescent="0.3">
      <c r="B106" s="85"/>
      <c r="C106" s="85"/>
      <c r="D106" s="88"/>
      <c r="E106" s="111" t="s">
        <v>108</v>
      </c>
      <c r="F106" s="112" t="s">
        <v>108</v>
      </c>
      <c r="G106" s="113" t="s">
        <v>108</v>
      </c>
      <c r="H106" s="95"/>
      <c r="I106" s="443"/>
      <c r="J106" s="94"/>
      <c r="K106" s="264" t="str">
        <f>IF(G106='Drop-Down Lists'!$I$14,'Labor Calculator'!$J$35,IF('COGS &amp; COSS'!G106='Drop-Down Lists'!$I$15,'Labor Calculator'!$J$36,IF('COGS &amp; COSS'!G106='Drop-Down Lists'!$I$16,'Labor Calculator'!$J$37,"")))</f>
        <v/>
      </c>
      <c r="L106" s="264" t="e">
        <f t="shared" si="22"/>
        <v>#VALUE!</v>
      </c>
      <c r="M106" s="264" t="str">
        <f>IFERROR(L106*'Pricing &amp; Financial Position'!$O$8,"")</f>
        <v/>
      </c>
      <c r="N106" s="264" t="str">
        <f t="shared" si="23"/>
        <v/>
      </c>
      <c r="O106" s="265">
        <f t="shared" si="16"/>
        <v>0</v>
      </c>
      <c r="P106" s="266" t="str">
        <f t="shared" si="24"/>
        <v/>
      </c>
      <c r="Q106" s="438"/>
      <c r="R106" s="270">
        <f t="shared" si="17"/>
        <v>0</v>
      </c>
      <c r="S106" s="268" t="str">
        <f t="shared" si="18"/>
        <v/>
      </c>
      <c r="T106" s="268" t="str">
        <f t="shared" si="19"/>
        <v/>
      </c>
      <c r="U106" s="266">
        <f t="shared" si="20"/>
        <v>0</v>
      </c>
      <c r="V106" s="269" t="str">
        <f t="shared" si="21"/>
        <v/>
      </c>
    </row>
    <row r="107" spans="2:23" s="65" customFormat="1" ht="18" customHeight="1" x14ac:dyDescent="0.3">
      <c r="B107" s="85"/>
      <c r="C107" s="85"/>
      <c r="D107" s="88"/>
      <c r="E107" s="111" t="s">
        <v>108</v>
      </c>
      <c r="F107" s="112" t="s">
        <v>108</v>
      </c>
      <c r="G107" s="113" t="s">
        <v>108</v>
      </c>
      <c r="H107" s="95"/>
      <c r="I107" s="443"/>
      <c r="J107" s="94"/>
      <c r="K107" s="264" t="str">
        <f>IF(G107='Drop-Down Lists'!$I$14,'Labor Calculator'!$J$35,IF('COGS &amp; COSS'!G107='Drop-Down Lists'!$I$15,'Labor Calculator'!$J$36,IF('COGS &amp; COSS'!G107='Drop-Down Lists'!$I$16,'Labor Calculator'!$J$37,"")))</f>
        <v/>
      </c>
      <c r="L107" s="264" t="e">
        <f t="shared" si="22"/>
        <v>#VALUE!</v>
      </c>
      <c r="M107" s="264" t="str">
        <f>IFERROR(L107*'Pricing &amp; Financial Position'!$O$8,"")</f>
        <v/>
      </c>
      <c r="N107" s="264" t="str">
        <f t="shared" si="23"/>
        <v/>
      </c>
      <c r="O107" s="265">
        <f t="shared" si="16"/>
        <v>0</v>
      </c>
      <c r="P107" s="266" t="str">
        <f t="shared" si="24"/>
        <v/>
      </c>
      <c r="Q107" s="438"/>
      <c r="R107" s="270">
        <f t="shared" si="17"/>
        <v>0</v>
      </c>
      <c r="S107" s="268" t="str">
        <f t="shared" ref="S107:S110" si="25">IF(R107=0,P107,"")</f>
        <v/>
      </c>
      <c r="T107" s="268" t="str">
        <f t="shared" si="19"/>
        <v/>
      </c>
      <c r="U107" s="266">
        <f t="shared" si="20"/>
        <v>0</v>
      </c>
      <c r="V107" s="269" t="str">
        <f t="shared" ref="V107:V110" si="26">IFERROR(U107/H107,"")</f>
        <v/>
      </c>
    </row>
    <row r="108" spans="2:23" s="65" customFormat="1" ht="18" customHeight="1" x14ac:dyDescent="0.3">
      <c r="B108" s="85"/>
      <c r="C108" s="85"/>
      <c r="D108" s="88"/>
      <c r="E108" s="111" t="s">
        <v>108</v>
      </c>
      <c r="F108" s="112" t="s">
        <v>108</v>
      </c>
      <c r="G108" s="113" t="s">
        <v>108</v>
      </c>
      <c r="H108" s="95"/>
      <c r="I108" s="443"/>
      <c r="J108" s="94"/>
      <c r="K108" s="264" t="str">
        <f>IF(G108='Drop-Down Lists'!$I$14,'Labor Calculator'!$J$35,IF('COGS &amp; COSS'!G108='Drop-Down Lists'!$I$15,'Labor Calculator'!$J$36,IF('COGS &amp; COSS'!G108='Drop-Down Lists'!$I$16,'Labor Calculator'!$J$37,"")))</f>
        <v/>
      </c>
      <c r="L108" s="264" t="e">
        <f t="shared" si="22"/>
        <v>#VALUE!</v>
      </c>
      <c r="M108" s="264" t="str">
        <f>IFERROR(L108*'Pricing &amp; Financial Position'!$O$8,"")</f>
        <v/>
      </c>
      <c r="N108" s="264" t="str">
        <f t="shared" si="23"/>
        <v/>
      </c>
      <c r="O108" s="265">
        <f t="shared" si="16"/>
        <v>0</v>
      </c>
      <c r="P108" s="266" t="str">
        <f t="shared" si="24"/>
        <v/>
      </c>
      <c r="Q108" s="438"/>
      <c r="R108" s="270">
        <f t="shared" si="17"/>
        <v>0</v>
      </c>
      <c r="S108" s="268" t="str">
        <f t="shared" si="25"/>
        <v/>
      </c>
      <c r="T108" s="268" t="str">
        <f t="shared" si="19"/>
        <v/>
      </c>
      <c r="U108" s="266">
        <f t="shared" si="20"/>
        <v>0</v>
      </c>
      <c r="V108" s="269" t="str">
        <f t="shared" si="26"/>
        <v/>
      </c>
    </row>
    <row r="109" spans="2:23" s="65" customFormat="1" ht="18" customHeight="1" x14ac:dyDescent="0.3">
      <c r="B109" s="85"/>
      <c r="C109" s="85"/>
      <c r="D109" s="88"/>
      <c r="E109" s="111" t="s">
        <v>108</v>
      </c>
      <c r="F109" s="112" t="s">
        <v>108</v>
      </c>
      <c r="G109" s="113" t="s">
        <v>108</v>
      </c>
      <c r="H109" s="95"/>
      <c r="I109" s="443"/>
      <c r="J109" s="94"/>
      <c r="K109" s="264" t="str">
        <f>IF(G109='Drop-Down Lists'!$I$14,'Labor Calculator'!$J$35,IF('COGS &amp; COSS'!G109='Drop-Down Lists'!$I$15,'Labor Calculator'!$J$36,IF('COGS &amp; COSS'!G109='Drop-Down Lists'!$I$16,'Labor Calculator'!$J$37,"")))</f>
        <v/>
      </c>
      <c r="L109" s="264" t="e">
        <f t="shared" si="22"/>
        <v>#VALUE!</v>
      </c>
      <c r="M109" s="264" t="str">
        <f>IFERROR(L109*'Pricing &amp; Financial Position'!$O$8,"")</f>
        <v/>
      </c>
      <c r="N109" s="264" t="str">
        <f t="shared" si="23"/>
        <v/>
      </c>
      <c r="O109" s="265">
        <f t="shared" si="16"/>
        <v>0</v>
      </c>
      <c r="P109" s="266" t="str">
        <f t="shared" si="24"/>
        <v/>
      </c>
      <c r="Q109" s="438"/>
      <c r="R109" s="270">
        <f t="shared" si="17"/>
        <v>0</v>
      </c>
      <c r="S109" s="268" t="str">
        <f t="shared" si="25"/>
        <v/>
      </c>
      <c r="T109" s="268" t="str">
        <f t="shared" si="19"/>
        <v/>
      </c>
      <c r="U109" s="266">
        <f t="shared" si="20"/>
        <v>0</v>
      </c>
      <c r="V109" s="269" t="str">
        <f t="shared" si="26"/>
        <v/>
      </c>
    </row>
    <row r="110" spans="2:23" s="65" customFormat="1" ht="19.2" customHeight="1" x14ac:dyDescent="0.3">
      <c r="B110" s="85"/>
      <c r="C110" s="85"/>
      <c r="D110" s="88"/>
      <c r="E110" s="111" t="s">
        <v>108</v>
      </c>
      <c r="F110" s="112" t="s">
        <v>108</v>
      </c>
      <c r="G110" s="113" t="s">
        <v>108</v>
      </c>
      <c r="H110" s="95"/>
      <c r="I110" s="443"/>
      <c r="J110" s="94"/>
      <c r="K110" s="264" t="str">
        <f>IF(G110='Drop-Down Lists'!$I$14,'Labor Calculator'!$J$35,IF('COGS &amp; COSS'!G110='Drop-Down Lists'!$I$15,'Labor Calculator'!$J$36,IF('COGS &amp; COSS'!G110='Drop-Down Lists'!$I$16,'Labor Calculator'!$J$37,"")))</f>
        <v/>
      </c>
      <c r="L110" s="264" t="e">
        <f t="shared" si="22"/>
        <v>#VALUE!</v>
      </c>
      <c r="M110" s="264" t="str">
        <f>IFERROR(L110*'Pricing &amp; Financial Position'!$O$8,"")</f>
        <v/>
      </c>
      <c r="N110" s="264" t="str">
        <f t="shared" si="23"/>
        <v/>
      </c>
      <c r="O110" s="265">
        <f t="shared" si="16"/>
        <v>0</v>
      </c>
      <c r="P110" s="266" t="str">
        <f t="shared" si="24"/>
        <v/>
      </c>
      <c r="Q110" s="438"/>
      <c r="R110" s="270">
        <f t="shared" si="17"/>
        <v>0</v>
      </c>
      <c r="S110" s="268" t="str">
        <f t="shared" si="25"/>
        <v/>
      </c>
      <c r="T110" s="268" t="str">
        <f t="shared" si="19"/>
        <v/>
      </c>
      <c r="U110" s="266">
        <f t="shared" si="20"/>
        <v>0</v>
      </c>
      <c r="V110" s="269" t="str">
        <f t="shared" si="26"/>
        <v/>
      </c>
    </row>
    <row r="111" spans="2:23" s="2" customFormat="1" ht="19.2" customHeight="1" x14ac:dyDescent="0.3">
      <c r="D111" s="271"/>
      <c r="H111" s="272"/>
      <c r="I111" s="272"/>
      <c r="J111" s="273"/>
      <c r="K111" s="272"/>
      <c r="L111" s="272"/>
      <c r="M111" s="271"/>
      <c r="N111" s="272"/>
      <c r="O111" s="272"/>
      <c r="P111" s="388"/>
      <c r="Q111" s="388"/>
      <c r="R111" s="3"/>
      <c r="S111" s="3"/>
      <c r="T111" s="3"/>
      <c r="U111" s="3"/>
      <c r="V111" s="3"/>
      <c r="W111" s="3"/>
    </row>
    <row r="112" spans="2:23" s="2" customFormat="1" ht="19.2" customHeight="1" x14ac:dyDescent="0.3">
      <c r="D112" s="271"/>
      <c r="H112" s="272"/>
      <c r="I112" s="272"/>
      <c r="J112" s="273"/>
      <c r="K112" s="272"/>
      <c r="L112" s="272"/>
      <c r="M112" s="271"/>
      <c r="N112" s="272"/>
      <c r="O112" s="272"/>
      <c r="P112" s="388"/>
      <c r="Q112" s="388"/>
      <c r="R112" s="3"/>
      <c r="S112" s="3"/>
      <c r="T112" s="3"/>
      <c r="U112" s="3"/>
      <c r="V112" s="3"/>
      <c r="W112" s="3"/>
    </row>
    <row r="113" spans="4:23" s="2" customFormat="1" ht="18" customHeight="1" x14ac:dyDescent="0.3">
      <c r="D113" s="271"/>
      <c r="H113" s="272"/>
      <c r="I113" s="272"/>
      <c r="J113" s="273"/>
      <c r="K113" s="272"/>
      <c r="L113" s="272"/>
      <c r="M113" s="271"/>
      <c r="N113" s="272"/>
      <c r="O113" s="272"/>
      <c r="P113" s="388"/>
      <c r="Q113" s="388"/>
      <c r="R113" s="3"/>
      <c r="S113" s="3"/>
      <c r="T113" s="3"/>
      <c r="U113" s="3"/>
      <c r="V113" s="3"/>
      <c r="W113" s="3"/>
    </row>
    <row r="114" spans="4:23" s="2" customFormat="1" ht="18" customHeight="1" x14ac:dyDescent="0.3">
      <c r="D114" s="271"/>
      <c r="H114" s="272"/>
      <c r="I114" s="272"/>
      <c r="J114" s="273"/>
      <c r="K114" s="272"/>
      <c r="L114" s="272"/>
      <c r="M114" s="271"/>
      <c r="N114" s="272"/>
      <c r="O114" s="272"/>
      <c r="P114" s="388"/>
      <c r="Q114" s="388"/>
      <c r="R114" s="3"/>
      <c r="S114" s="3"/>
      <c r="T114" s="3"/>
      <c r="U114" s="3"/>
      <c r="V114" s="3"/>
      <c r="W114" s="3"/>
    </row>
    <row r="115" spans="4:23" s="2" customFormat="1" ht="18" customHeight="1" x14ac:dyDescent="0.3">
      <c r="D115" s="271"/>
      <c r="H115" s="272"/>
      <c r="I115" s="272"/>
      <c r="J115" s="273"/>
      <c r="K115" s="272"/>
      <c r="L115" s="272"/>
      <c r="M115" s="271"/>
      <c r="N115" s="272"/>
      <c r="O115" s="272"/>
      <c r="P115" s="388"/>
      <c r="Q115" s="388"/>
      <c r="R115" s="3"/>
      <c r="S115" s="3"/>
      <c r="T115" s="3"/>
      <c r="U115" s="3"/>
      <c r="V115" s="3"/>
      <c r="W115" s="3"/>
    </row>
    <row r="116" spans="4:23" s="2" customFormat="1" ht="18" customHeight="1" x14ac:dyDescent="0.3">
      <c r="D116" s="271"/>
      <c r="H116" s="272"/>
      <c r="I116" s="272"/>
      <c r="J116" s="273"/>
      <c r="K116" s="272"/>
      <c r="L116" s="272"/>
      <c r="M116" s="271"/>
      <c r="N116" s="272"/>
      <c r="O116" s="272"/>
      <c r="P116" s="388"/>
      <c r="Q116" s="388"/>
      <c r="R116" s="3"/>
      <c r="S116" s="3"/>
      <c r="T116" s="3"/>
      <c r="U116" s="3"/>
      <c r="V116" s="3"/>
      <c r="W116" s="3"/>
    </row>
  </sheetData>
  <sheetProtection algorithmName="SHA-512" hashValue="zP6wM99KUND8fmiZWG6c/Nk6LjTmkMCVsuroCO8XTqALcuQQqDAvU+i0wZVCIUiJr6Y/MyofgEy+YO8zfi/Nyg==" saltValue="GRmXw/UTHnbQLkocbvFpQw==" spinCount="100000" sheet="1" objects="1" scenarios="1"/>
  <mergeCells count="17">
    <mergeCell ref="B4:D4"/>
    <mergeCell ref="E6:E10"/>
    <mergeCell ref="B2:V2"/>
    <mergeCell ref="F6:F10"/>
    <mergeCell ref="R6:R9"/>
    <mergeCell ref="U6:U9"/>
    <mergeCell ref="G6:G10"/>
    <mergeCell ref="V6:V9"/>
    <mergeCell ref="C6:C10"/>
    <mergeCell ref="D6:D10"/>
    <mergeCell ref="H6:H9"/>
    <mergeCell ref="J7:J9"/>
    <mergeCell ref="O7:O9"/>
    <mergeCell ref="P7:P9"/>
    <mergeCell ref="B3:D3"/>
    <mergeCell ref="N7:N9"/>
    <mergeCell ref="J6:P6"/>
  </mergeCells>
  <conditionalFormatting sqref="E11:E110 G11:G110">
    <cfRule type="cellIs" dxfId="17" priority="24" operator="equal">
      <formula>"COSS"</formula>
    </cfRule>
  </conditionalFormatting>
  <conditionalFormatting sqref="F11:F110">
    <cfRule type="cellIs" dxfId="16" priority="13" operator="equal">
      <formula>"Time &amp; Materials"</formula>
    </cfRule>
    <cfRule type="cellIs" dxfId="15" priority="23" operator="equal">
      <formula>"Direct Labor"</formula>
    </cfRule>
  </conditionalFormatting>
  <conditionalFormatting sqref="E11:E110 G11:G110">
    <cfRule type="cellIs" dxfId="14" priority="22" operator="equal">
      <formula>"COSS"</formula>
    </cfRule>
  </conditionalFormatting>
  <conditionalFormatting sqref="E11:E110 G11:G110">
    <cfRule type="cellIs" dxfId="13" priority="21" operator="equal">
      <formula>"COSS"</formula>
    </cfRule>
  </conditionalFormatting>
  <conditionalFormatting sqref="F11:F110">
    <cfRule type="cellIs" dxfId="12" priority="20" operator="equal">
      <formula>"Direct Labor"</formula>
    </cfRule>
  </conditionalFormatting>
  <conditionalFormatting sqref="E11:E110 G11:G110">
    <cfRule type="cellIs" dxfId="11" priority="18" operator="equal">
      <formula>"TM"</formula>
    </cfRule>
  </conditionalFormatting>
  <conditionalFormatting sqref="F11:F110">
    <cfRule type="cellIs" dxfId="10" priority="17" operator="equal">
      <formula>"Time &amp; Materials"</formula>
    </cfRule>
  </conditionalFormatting>
  <conditionalFormatting sqref="E11:G110">
    <cfRule type="cellIs" dxfId="9" priority="14" operator="equal">
      <formula>"Times &amp; Materials"</formula>
    </cfRule>
    <cfRule type="cellIs" dxfId="8" priority="15" operator="equal">
      <formula>"Times &amp; Materials"</formula>
    </cfRule>
    <cfRule type="cellIs" dxfId="7" priority="16" operator="equal">
      <formula>"TM"</formula>
    </cfRule>
  </conditionalFormatting>
  <conditionalFormatting sqref="F11:F110">
    <cfRule type="cellIs" dxfId="6" priority="12" operator="equal">
      <formula>"Contractual"</formula>
    </cfRule>
  </conditionalFormatting>
  <conditionalFormatting sqref="F11:F110">
    <cfRule type="cellIs" dxfId="5" priority="11" operator="equal">
      <formula>"Skilled Labor"</formula>
    </cfRule>
  </conditionalFormatting>
  <conditionalFormatting sqref="F11:F110">
    <cfRule type="cellIs" dxfId="4" priority="8" operator="equal">
      <formula>"Skilled Labor"</formula>
    </cfRule>
    <cfRule type="cellIs" dxfId="3" priority="10" operator="equal">
      <formula>"General Labor"</formula>
    </cfRule>
  </conditionalFormatting>
  <conditionalFormatting sqref="F11:F110">
    <cfRule type="cellIs" dxfId="2" priority="9" operator="equal">
      <formula>"Time &amp; Materials"</formula>
    </cfRule>
  </conditionalFormatting>
  <conditionalFormatting sqref="F16">
    <cfRule type="cellIs" dxfId="1" priority="6" operator="equal">
      <formula>"Skilled Labor"</formula>
    </cfRule>
  </conditionalFormatting>
  <conditionalFormatting sqref="F11:F110">
    <cfRule type="cellIs" dxfId="0" priority="5" operator="equal">
      <formula>"General Labor"</formula>
    </cfRule>
  </conditionalFormatting>
  <pageMargins left="0.7" right="0.7" top="0.75" bottom="0.75" header="0.3" footer="0.3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C95A44-8302-4F29-9655-8FFC4AC75038}">
          <x14:formula1>
            <xm:f>'Drop-Down Lists'!$I$4:$I$8</xm:f>
          </x14:formula1>
          <xm:sqref>E11:E110</xm:sqref>
        </x14:dataValidation>
        <x14:dataValidation type="list" allowBlank="1" showInputMessage="1" showErrorMessage="1" xr:uid="{DB0A6255-53F4-4FE0-AC89-36FEF8ADADE3}">
          <x14:formula1>
            <xm:f>'Drop-Down Lists'!$I$9:$I$11</xm:f>
          </x14:formula1>
          <xm:sqref>F11:F110</xm:sqref>
        </x14:dataValidation>
        <x14:dataValidation type="list" allowBlank="1" showInputMessage="1" showErrorMessage="1" xr:uid="{234271FB-5A6A-4176-8DDA-3534D72ECCB3}">
          <x14:formula1>
            <xm:f>'Drop-Down Lists'!$I$13:$I$16</xm:f>
          </x14:formula1>
          <xm:sqref>G11:G110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579E-67E5-4881-99A3-1C61FAB46D5D}">
  <sheetPr>
    <tabColor rgb="FF00B050"/>
  </sheetPr>
  <dimension ref="B1:AA114"/>
  <sheetViews>
    <sheetView showGridLines="0" showRowColHeaders="0" showZeros="0" zoomScale="90" zoomScaleNormal="90" workbookViewId="0">
      <selection activeCell="F15" sqref="F15"/>
    </sheetView>
  </sheetViews>
  <sheetFormatPr defaultColWidth="12.77734375" defaultRowHeight="14.4" x14ac:dyDescent="0.3"/>
  <cols>
    <col min="1" max="1" width="2.44140625" customWidth="1"/>
    <col min="2" max="2" width="10.77734375" customWidth="1"/>
    <col min="3" max="3" width="20.21875" customWidth="1"/>
    <col min="4" max="4" width="12.33203125" style="3" hidden="1" customWidth="1"/>
    <col min="5" max="5" width="0.44140625" style="3" customWidth="1"/>
    <col min="6" max="6" width="12.33203125" style="3" customWidth="1"/>
    <col min="7" max="9" width="10.77734375" style="3" customWidth="1"/>
    <col min="10" max="10" width="0.44140625" style="3" customWidth="1"/>
    <col min="11" max="13" width="10.77734375" style="3" customWidth="1"/>
    <col min="14" max="14" width="14.109375" style="3" customWidth="1"/>
    <col min="15" max="15" width="10.77734375" style="328" customWidth="1"/>
    <col min="16" max="16" width="0.44140625" style="328" customWidth="1"/>
    <col min="17" max="18" width="10.77734375" style="3" customWidth="1"/>
    <col min="19" max="19" width="0.88671875" style="329" customWidth="1"/>
    <col min="20" max="20" width="12.21875" customWidth="1"/>
    <col min="21" max="21" width="17.88671875" customWidth="1"/>
    <col min="22" max="22" width="0.44140625" customWidth="1"/>
    <col min="23" max="23" width="10.77734375" style="3" customWidth="1"/>
    <col min="24" max="24" width="0.44140625" style="3" customWidth="1"/>
    <col min="25" max="25" width="10.77734375" style="3" customWidth="1"/>
    <col min="26" max="26" width="0.44140625" style="3" customWidth="1"/>
    <col min="27" max="27" width="10.77734375" style="3" customWidth="1"/>
  </cols>
  <sheetData>
    <row r="1" spans="2:27" s="1" customFormat="1" ht="11.4" customHeight="1" x14ac:dyDescent="0.3"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1"/>
      <c r="X1" s="321"/>
      <c r="Y1" s="321"/>
      <c r="Z1" s="321"/>
      <c r="AA1" s="321"/>
    </row>
    <row r="2" spans="2:27" s="323" customFormat="1" ht="21" customHeight="1" x14ac:dyDescent="0.3">
      <c r="B2" s="577" t="s">
        <v>22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322"/>
      <c r="T2" s="577" t="s">
        <v>413</v>
      </c>
      <c r="U2" s="577"/>
      <c r="V2" s="577"/>
      <c r="W2" s="577"/>
      <c r="X2" s="577"/>
      <c r="Y2" s="577"/>
      <c r="Z2" s="577"/>
      <c r="AA2" s="577"/>
    </row>
    <row r="3" spans="2:27" s="323" customFormat="1" ht="3" customHeight="1" thickBot="1" x14ac:dyDescent="0.35"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322"/>
      <c r="T3" s="406"/>
      <c r="U3" s="406"/>
      <c r="V3" s="406"/>
      <c r="W3" s="406"/>
      <c r="X3" s="406"/>
      <c r="Y3" s="406"/>
      <c r="Z3" s="406"/>
      <c r="AA3" s="406"/>
    </row>
    <row r="4" spans="2:27" s="324" customFormat="1" ht="18" customHeight="1" x14ac:dyDescent="0.35">
      <c r="B4" s="469">
        <f>'Start Here'!$D$5</f>
        <v>0</v>
      </c>
      <c r="C4" s="469"/>
      <c r="D4" s="469"/>
      <c r="E4" s="469"/>
      <c r="F4" s="469"/>
      <c r="H4" s="104" t="s">
        <v>23</v>
      </c>
      <c r="I4" s="78" t="str">
        <f>'Start Here'!$D$9</f>
        <v>Select</v>
      </c>
      <c r="J4" s="193"/>
      <c r="L4" s="416"/>
      <c r="M4" s="572" t="s">
        <v>427</v>
      </c>
      <c r="N4" s="417" t="s">
        <v>426</v>
      </c>
      <c r="O4" s="418">
        <f>'Start Here'!D13</f>
        <v>0</v>
      </c>
      <c r="P4" s="419"/>
      <c r="Q4" s="193"/>
      <c r="R4" s="193"/>
      <c r="S4" s="326"/>
    </row>
    <row r="5" spans="2:27" s="324" customFormat="1" ht="3" customHeight="1" x14ac:dyDescent="0.35">
      <c r="H5" s="104"/>
      <c r="I5" s="78"/>
      <c r="J5" s="192"/>
      <c r="L5" s="416"/>
      <c r="M5" s="573"/>
      <c r="N5" s="192"/>
      <c r="O5" s="192"/>
      <c r="P5" s="420"/>
      <c r="Q5" s="192"/>
      <c r="R5" s="192"/>
      <c r="S5" s="326"/>
    </row>
    <row r="6" spans="2:27" s="324" customFormat="1" ht="18" customHeight="1" x14ac:dyDescent="0.35">
      <c r="B6" s="471">
        <f>'Start Here'!$D$7</f>
        <v>0</v>
      </c>
      <c r="C6" s="471"/>
      <c r="D6" s="471"/>
      <c r="E6" s="471"/>
      <c r="F6" s="471"/>
      <c r="H6" s="104" t="s">
        <v>24</v>
      </c>
      <c r="I6" s="78" t="str">
        <f>'Start Here'!$D$11</f>
        <v>Select</v>
      </c>
      <c r="J6" s="192"/>
      <c r="L6" s="416"/>
      <c r="M6" s="573"/>
      <c r="N6" s="325" t="s">
        <v>425</v>
      </c>
      <c r="O6" s="415">
        <f>O4*0.65</f>
        <v>0</v>
      </c>
      <c r="P6" s="420"/>
      <c r="Q6" s="192"/>
      <c r="R6" s="192"/>
      <c r="S6" s="326"/>
    </row>
    <row r="7" spans="2:27" s="324" customFormat="1" ht="3" customHeight="1" x14ac:dyDescent="0.35">
      <c r="C7" s="104"/>
      <c r="F7" s="78"/>
      <c r="I7" s="325"/>
      <c r="K7" s="416"/>
      <c r="L7" s="416"/>
      <c r="M7" s="573"/>
      <c r="P7" s="421"/>
      <c r="S7" s="326"/>
    </row>
    <row r="8" spans="2:27" s="326" customFormat="1" ht="18" customHeight="1" thickBot="1" x14ac:dyDescent="0.35">
      <c r="K8" s="416"/>
      <c r="L8" s="416"/>
      <c r="M8" s="574"/>
      <c r="N8" s="422" t="s">
        <v>424</v>
      </c>
      <c r="O8" s="424">
        <v>0</v>
      </c>
      <c r="P8" s="423"/>
      <c r="U8" s="325"/>
      <c r="W8" s="327"/>
      <c r="X8" s="327"/>
      <c r="Y8" s="327"/>
      <c r="Z8" s="327"/>
      <c r="AA8" s="327"/>
    </row>
    <row r="9" spans="2:27" ht="3" customHeight="1" x14ac:dyDescent="0.3"/>
    <row r="10" spans="2:27" s="335" customFormat="1" ht="24.6" customHeight="1" x14ac:dyDescent="0.3">
      <c r="B10" s="565" t="s">
        <v>140</v>
      </c>
      <c r="C10" s="565" t="s">
        <v>208</v>
      </c>
      <c r="D10" s="565" t="s">
        <v>107</v>
      </c>
      <c r="E10" s="330"/>
      <c r="F10" s="578" t="s">
        <v>142</v>
      </c>
      <c r="G10" s="580"/>
      <c r="H10" s="580"/>
      <c r="I10" s="579"/>
      <c r="J10" s="331"/>
      <c r="K10" s="578" t="s">
        <v>141</v>
      </c>
      <c r="L10" s="580"/>
      <c r="M10" s="580"/>
      <c r="N10" s="580"/>
      <c r="O10" s="579"/>
      <c r="P10" s="331"/>
      <c r="Q10" s="578" t="s">
        <v>5</v>
      </c>
      <c r="R10" s="579"/>
      <c r="S10" s="332"/>
      <c r="T10" s="593" t="s">
        <v>11</v>
      </c>
      <c r="U10" s="593"/>
      <c r="V10" s="102"/>
      <c r="W10" s="586" t="s">
        <v>248</v>
      </c>
      <c r="X10" s="333"/>
      <c r="Y10" s="587" t="s">
        <v>249</v>
      </c>
      <c r="Z10" s="334"/>
      <c r="AA10" s="584" t="s">
        <v>5</v>
      </c>
    </row>
    <row r="11" spans="2:27" s="335" customFormat="1" ht="18" customHeight="1" thickBot="1" x14ac:dyDescent="0.35">
      <c r="B11" s="566"/>
      <c r="C11" s="566"/>
      <c r="D11" s="566"/>
      <c r="E11" s="331"/>
      <c r="F11" s="567" t="s">
        <v>408</v>
      </c>
      <c r="G11" s="567" t="s">
        <v>409</v>
      </c>
      <c r="H11" s="567" t="s">
        <v>246</v>
      </c>
      <c r="I11" s="567" t="s">
        <v>14</v>
      </c>
      <c r="J11" s="336"/>
      <c r="K11" s="567" t="s">
        <v>244</v>
      </c>
      <c r="L11" s="567" t="s">
        <v>245</v>
      </c>
      <c r="M11" s="567" t="s">
        <v>409</v>
      </c>
      <c r="N11" s="567" t="s">
        <v>246</v>
      </c>
      <c r="O11" s="589" t="s">
        <v>14</v>
      </c>
      <c r="P11" s="337"/>
      <c r="Q11" s="567" t="s">
        <v>143</v>
      </c>
      <c r="R11" s="591" t="s">
        <v>144</v>
      </c>
      <c r="S11" s="332"/>
      <c r="T11" s="593"/>
      <c r="U11" s="593"/>
      <c r="V11" s="102"/>
      <c r="W11" s="587"/>
      <c r="Y11" s="587"/>
      <c r="AA11" s="585"/>
    </row>
    <row r="12" spans="2:27" s="335" customFormat="1" ht="18" customHeight="1" x14ac:dyDescent="0.3">
      <c r="B12" s="566"/>
      <c r="C12" s="566"/>
      <c r="D12" s="566"/>
      <c r="E12" s="331"/>
      <c r="F12" s="568"/>
      <c r="G12" s="568"/>
      <c r="H12" s="568"/>
      <c r="I12" s="568"/>
      <c r="J12" s="336"/>
      <c r="K12" s="568"/>
      <c r="L12" s="568"/>
      <c r="M12" s="568"/>
      <c r="N12" s="568"/>
      <c r="O12" s="590"/>
      <c r="P12" s="337"/>
      <c r="Q12" s="568"/>
      <c r="R12" s="592"/>
      <c r="S12" s="332"/>
      <c r="T12" s="581" t="s">
        <v>254</v>
      </c>
      <c r="U12" s="338" t="s">
        <v>258</v>
      </c>
      <c r="V12" s="339"/>
      <c r="W12" s="340">
        <f>H14</f>
        <v>0</v>
      </c>
      <c r="X12" s="341"/>
      <c r="Y12" s="340">
        <f>N14</f>
        <v>0</v>
      </c>
      <c r="Z12" s="342"/>
      <c r="AA12" s="343">
        <f>IFERROR(Y12-W12,"")</f>
        <v>0</v>
      </c>
    </row>
    <row r="13" spans="2:27" s="335" customFormat="1" ht="18" customHeight="1" x14ac:dyDescent="0.3">
      <c r="B13" s="344"/>
      <c r="C13" s="566"/>
      <c r="D13" s="566"/>
      <c r="E13" s="331"/>
      <c r="F13" s="568"/>
      <c r="G13" s="568"/>
      <c r="H13" s="568"/>
      <c r="I13" s="568"/>
      <c r="J13" s="336"/>
      <c r="K13" s="568"/>
      <c r="L13" s="568"/>
      <c r="M13" s="568"/>
      <c r="N13" s="568"/>
      <c r="O13" s="590"/>
      <c r="P13" s="337"/>
      <c r="Q13" s="568"/>
      <c r="R13" s="592"/>
      <c r="S13" s="332"/>
      <c r="T13" s="582"/>
      <c r="U13" s="345" t="s">
        <v>148</v>
      </c>
      <c r="V13" s="346"/>
      <c r="W13" s="342">
        <f>'COGS &amp; COSS'!R10</f>
        <v>0</v>
      </c>
      <c r="X13" s="347"/>
      <c r="Y13" s="342">
        <f>'COGS &amp; COSS'!R10</f>
        <v>0</v>
      </c>
      <c r="Z13" s="347"/>
      <c r="AA13" s="348">
        <f>Y13-W13</f>
        <v>0</v>
      </c>
    </row>
    <row r="14" spans="2:27" s="4" customFormat="1" ht="18" customHeight="1" x14ac:dyDescent="0.3">
      <c r="B14" s="349"/>
      <c r="C14" s="588"/>
      <c r="D14" s="588"/>
      <c r="E14" s="350"/>
      <c r="F14" s="351"/>
      <c r="G14" s="569"/>
      <c r="H14" s="351">
        <f>SUM(H15:H114)</f>
        <v>0</v>
      </c>
      <c r="I14" s="353" t="str">
        <f>IFERROR((H14-'COGS &amp; COSS'!U10)/'COGS &amp; COSS'!U10,"")</f>
        <v/>
      </c>
      <c r="J14" s="354"/>
      <c r="K14" s="351"/>
      <c r="L14" s="352"/>
      <c r="M14" s="569"/>
      <c r="N14" s="351">
        <f>SUM(N15:N114)</f>
        <v>0</v>
      </c>
      <c r="O14" s="353" t="str">
        <f>IFERROR((N14-'COGS &amp; COSS'!U10)/'COGS &amp; COSS'!U10,"")</f>
        <v/>
      </c>
      <c r="P14" s="354"/>
      <c r="Q14" s="351">
        <f>SUM(Q15:Q114)</f>
        <v>0</v>
      </c>
      <c r="R14" s="353" t="e">
        <f>O14-I14</f>
        <v>#VALUE!</v>
      </c>
      <c r="S14" s="355"/>
      <c r="T14" s="582"/>
      <c r="U14" s="345" t="s">
        <v>219</v>
      </c>
      <c r="V14" s="346"/>
      <c r="W14" s="342">
        <f>'COGS &amp; COSS'!P10</f>
        <v>0</v>
      </c>
      <c r="X14" s="347"/>
      <c r="Y14" s="342">
        <f>'COGS &amp; COSS'!P10</f>
        <v>0</v>
      </c>
      <c r="Z14" s="347"/>
      <c r="AA14" s="348">
        <f t="shared" ref="AA14:AA15" si="0">Y14-W14</f>
        <v>0</v>
      </c>
    </row>
    <row r="15" spans="2:27" ht="18" customHeight="1" x14ac:dyDescent="0.3">
      <c r="B15" s="356" t="str">
        <f>'COGS &amp; COSS'!F11</f>
        <v>Select</v>
      </c>
      <c r="C15" s="357">
        <f>'COGS &amp; COSS'!C11</f>
        <v>0</v>
      </c>
      <c r="D15" s="358" t="str">
        <f>'COGS &amp; COSS'!V11</f>
        <v/>
      </c>
      <c r="E15" s="359"/>
      <c r="F15" s="91"/>
      <c r="G15" s="360" t="str">
        <f t="shared" ref="G15:G46" si="1">IFERROR(F15-D15,"")</f>
        <v/>
      </c>
      <c r="H15" s="361">
        <f>IFERROR(F15*'COGS &amp; COSS'!H11,"")</f>
        <v>0</v>
      </c>
      <c r="I15" s="364" t="str">
        <f t="shared" ref="I15:I46" si="2">IFERROR(G15/D15,"")</f>
        <v/>
      </c>
      <c r="J15" s="362"/>
      <c r="K15" s="363" t="str">
        <f>IF(B15="Wholesale",('Pricing &amp; Financial Position'!D15*'Pricing &amp; Financial Position'!$O$6)+D15,IF(B15="Retail",($O$4*D15)+D15,""))</f>
        <v/>
      </c>
      <c r="L15" s="117" t="str">
        <f>K15</f>
        <v/>
      </c>
      <c r="M15" s="360" t="str">
        <f t="shared" ref="M15:M46" si="3">IFERROR(L15-D15,"")</f>
        <v/>
      </c>
      <c r="N15" s="361" t="str">
        <f>IFERROR(L15*'COGS &amp; COSS'!H11,"")</f>
        <v/>
      </c>
      <c r="O15" s="364" t="str">
        <f t="shared" ref="O15:O46" si="4">IFERROR(M15/D15,"")</f>
        <v/>
      </c>
      <c r="P15" s="362"/>
      <c r="Q15" s="361" t="str">
        <f t="shared" ref="Q15:Q46" si="5">IFERROR(N15-H15,"")</f>
        <v/>
      </c>
      <c r="R15" s="364" t="str">
        <f t="shared" ref="R15:R46" si="6">IFERROR(O15-I15,"")</f>
        <v/>
      </c>
      <c r="T15" s="582"/>
      <c r="U15" s="365" t="s">
        <v>257</v>
      </c>
      <c r="V15" s="365"/>
      <c r="W15" s="366">
        <f>W14+W13</f>
        <v>0</v>
      </c>
      <c r="X15" s="342"/>
      <c r="Y15" s="342">
        <f>Y13+Y14</f>
        <v>0</v>
      </c>
      <c r="Z15" s="342"/>
      <c r="AA15" s="348">
        <f t="shared" si="0"/>
        <v>0</v>
      </c>
    </row>
    <row r="16" spans="2:27" ht="17.399999999999999" customHeight="1" x14ac:dyDescent="0.3">
      <c r="B16" s="356" t="str">
        <f>'COGS &amp; COSS'!F12</f>
        <v>Select</v>
      </c>
      <c r="C16" s="357">
        <f>'COGS &amp; COSS'!C12</f>
        <v>0</v>
      </c>
      <c r="D16" s="358" t="str">
        <f>'COGS &amp; COSS'!V12</f>
        <v/>
      </c>
      <c r="E16" s="359"/>
      <c r="F16" s="91"/>
      <c r="G16" s="360" t="str">
        <f t="shared" si="1"/>
        <v/>
      </c>
      <c r="H16" s="367">
        <f>IFERROR(F16*'COGS &amp; COSS'!H12,"")</f>
        <v>0</v>
      </c>
      <c r="I16" s="364" t="str">
        <f t="shared" si="2"/>
        <v/>
      </c>
      <c r="J16" s="362"/>
      <c r="K16" s="363" t="str">
        <f>IF(B16="Wholesale",('Pricing &amp; Financial Position'!D16*'Pricing &amp; Financial Position'!$O$6)+D16,IF(B16="Retail",($O$4*D16)+D16,""))</f>
        <v/>
      </c>
      <c r="L16" s="118" t="str">
        <f>K16</f>
        <v/>
      </c>
      <c r="M16" s="360" t="str">
        <f t="shared" si="3"/>
        <v/>
      </c>
      <c r="N16" s="367" t="str">
        <f>IFERROR(L16*'COGS &amp; COSS'!H12,"")</f>
        <v/>
      </c>
      <c r="O16" s="364" t="str">
        <f t="shared" si="4"/>
        <v/>
      </c>
      <c r="P16" s="362"/>
      <c r="Q16" s="361" t="str">
        <f t="shared" si="5"/>
        <v/>
      </c>
      <c r="R16" s="368" t="str">
        <f t="shared" si="6"/>
        <v/>
      </c>
      <c r="T16" s="582"/>
      <c r="U16" s="369" t="s">
        <v>1</v>
      </c>
      <c r="V16" s="369"/>
      <c r="W16" s="341">
        <f>IFERROR(W12-W15,"")</f>
        <v>0</v>
      </c>
      <c r="X16" s="341"/>
      <c r="Y16" s="341">
        <f>IFERROR(Y12-Y15,"")</f>
        <v>0</v>
      </c>
      <c r="Z16" s="342"/>
      <c r="AA16" s="348">
        <f t="shared" ref="AA16:AA21" si="7">IFERROR(Y16-W16,"")</f>
        <v>0</v>
      </c>
    </row>
    <row r="17" spans="2:27" ht="17.399999999999999" customHeight="1" thickBot="1" x14ac:dyDescent="0.35">
      <c r="B17" s="356" t="str">
        <f>'COGS &amp; COSS'!F13</f>
        <v>Select</v>
      </c>
      <c r="C17" s="357">
        <f>'COGS &amp; COSS'!C13</f>
        <v>0</v>
      </c>
      <c r="D17" s="358" t="str">
        <f>'COGS &amp; COSS'!V13</f>
        <v/>
      </c>
      <c r="E17" s="359"/>
      <c r="F17" s="91"/>
      <c r="G17" s="360" t="str">
        <f t="shared" si="1"/>
        <v/>
      </c>
      <c r="H17" s="367">
        <f>IFERROR(F17*'COGS &amp; COSS'!H13,"")</f>
        <v>0</v>
      </c>
      <c r="I17" s="364" t="str">
        <f t="shared" si="2"/>
        <v/>
      </c>
      <c r="J17" s="362"/>
      <c r="K17" s="363" t="str">
        <f>IF(B17="Wholesale",('Pricing &amp; Financial Position'!D17*'Pricing &amp; Financial Position'!$O$6)+D17,IF(B17="Retail",($O$4*D17)+D17,""))</f>
        <v/>
      </c>
      <c r="L17" s="118" t="str">
        <f t="shared" ref="L17:L46" si="8">K17</f>
        <v/>
      </c>
      <c r="M17" s="360" t="str">
        <f t="shared" si="3"/>
        <v/>
      </c>
      <c r="N17" s="367" t="str">
        <f>IFERROR(L17*'COGS &amp; COSS'!H13,"")</f>
        <v/>
      </c>
      <c r="O17" s="364" t="str">
        <f t="shared" si="4"/>
        <v/>
      </c>
      <c r="P17" s="362"/>
      <c r="Q17" s="361" t="str">
        <f t="shared" si="5"/>
        <v/>
      </c>
      <c r="R17" s="368" t="str">
        <f t="shared" si="6"/>
        <v/>
      </c>
      <c r="T17" s="583"/>
      <c r="U17" s="370" t="s">
        <v>2</v>
      </c>
      <c r="V17" s="369"/>
      <c r="W17" s="371" t="str">
        <f>IFERROR((W16/W12),"")</f>
        <v/>
      </c>
      <c r="X17" s="372"/>
      <c r="Y17" s="371" t="str">
        <f>IFERROR((Y16/Y12),"")</f>
        <v/>
      </c>
      <c r="Z17" s="373"/>
      <c r="AA17" s="374" t="str">
        <f t="shared" si="7"/>
        <v/>
      </c>
    </row>
    <row r="18" spans="2:27" ht="17.399999999999999" customHeight="1" x14ac:dyDescent="0.3">
      <c r="B18" s="356" t="str">
        <f>'COGS &amp; COSS'!F14</f>
        <v>Select</v>
      </c>
      <c r="C18" s="357">
        <f>'COGS &amp; COSS'!C14</f>
        <v>0</v>
      </c>
      <c r="D18" s="358" t="str">
        <f>'COGS &amp; COSS'!V14</f>
        <v/>
      </c>
      <c r="E18" s="359"/>
      <c r="F18" s="91"/>
      <c r="G18" s="360" t="str">
        <f t="shared" si="1"/>
        <v/>
      </c>
      <c r="H18" s="367">
        <f>IFERROR(F18*'COGS &amp; COSS'!H14,"")</f>
        <v>0</v>
      </c>
      <c r="I18" s="364" t="str">
        <f t="shared" si="2"/>
        <v/>
      </c>
      <c r="J18" s="362"/>
      <c r="K18" s="363" t="str">
        <f>IF(B18="Wholesale",('Pricing &amp; Financial Position'!D18*'Pricing &amp; Financial Position'!$O$6)+D18,IF(B18="Retail",($O$4*D18)+D18,""))</f>
        <v/>
      </c>
      <c r="L18" s="118" t="str">
        <f t="shared" si="8"/>
        <v/>
      </c>
      <c r="M18" s="360" t="str">
        <f t="shared" si="3"/>
        <v/>
      </c>
      <c r="N18" s="367" t="str">
        <f>IFERROR(L18*'COGS &amp; COSS'!H14,"")</f>
        <v/>
      </c>
      <c r="O18" s="364" t="str">
        <f t="shared" si="4"/>
        <v/>
      </c>
      <c r="P18" s="362"/>
      <c r="Q18" s="361" t="str">
        <f t="shared" si="5"/>
        <v/>
      </c>
      <c r="R18" s="368" t="str">
        <f t="shared" si="6"/>
        <v/>
      </c>
      <c r="T18" s="581" t="s">
        <v>3</v>
      </c>
      <c r="U18" s="375" t="s">
        <v>253</v>
      </c>
      <c r="V18" s="369"/>
      <c r="W18" s="376">
        <f>'Operating Expenses'!E10-'Operating Expenses'!E11</f>
        <v>0</v>
      </c>
      <c r="X18" s="341"/>
      <c r="Y18" s="376">
        <f>'Operating Expenses'!E10-'Operating Expenses'!E11</f>
        <v>0</v>
      </c>
      <c r="Z18" s="341"/>
      <c r="AA18" s="343">
        <f t="shared" si="7"/>
        <v>0</v>
      </c>
    </row>
    <row r="19" spans="2:27" ht="17.399999999999999" customHeight="1" x14ac:dyDescent="0.3">
      <c r="B19" s="356" t="str">
        <f>'COGS &amp; COSS'!F15</f>
        <v>Select</v>
      </c>
      <c r="C19" s="357">
        <f>'COGS &amp; COSS'!C15</f>
        <v>0</v>
      </c>
      <c r="D19" s="358" t="str">
        <f>'COGS &amp; COSS'!V15</f>
        <v/>
      </c>
      <c r="E19" s="359"/>
      <c r="F19" s="91"/>
      <c r="G19" s="360" t="str">
        <f t="shared" si="1"/>
        <v/>
      </c>
      <c r="H19" s="367">
        <f>IFERROR(F19*'COGS &amp; COSS'!H15,"")</f>
        <v>0</v>
      </c>
      <c r="I19" s="364" t="str">
        <f t="shared" si="2"/>
        <v/>
      </c>
      <c r="J19" s="362"/>
      <c r="K19" s="363" t="str">
        <f>IF(B19="Wholesale",('Pricing &amp; Financial Position'!D19*'Pricing &amp; Financial Position'!$O$6)+D19,IF(B19="Retail",($O$4*D19)+D19,""))</f>
        <v/>
      </c>
      <c r="L19" s="118" t="str">
        <f t="shared" si="8"/>
        <v/>
      </c>
      <c r="M19" s="360" t="str">
        <f t="shared" si="3"/>
        <v/>
      </c>
      <c r="N19" s="367" t="str">
        <f>IFERROR(L19*'COGS &amp; COSS'!H15,"")</f>
        <v/>
      </c>
      <c r="O19" s="364" t="str">
        <f t="shared" si="4"/>
        <v/>
      </c>
      <c r="P19" s="362"/>
      <c r="Q19" s="361" t="str">
        <f t="shared" si="5"/>
        <v/>
      </c>
      <c r="R19" s="368" t="str">
        <f t="shared" si="6"/>
        <v/>
      </c>
      <c r="T19" s="582"/>
      <c r="U19" s="369" t="s">
        <v>115</v>
      </c>
      <c r="V19" s="369"/>
      <c r="W19" s="342">
        <f>'Operating Expenses'!E11</f>
        <v>0</v>
      </c>
      <c r="X19" s="341"/>
      <c r="Y19" s="342">
        <f>'Operating Expenses'!E11</f>
        <v>0</v>
      </c>
      <c r="Z19" s="341"/>
      <c r="AA19" s="348">
        <f t="shared" si="7"/>
        <v>0</v>
      </c>
    </row>
    <row r="20" spans="2:27" ht="17.399999999999999" customHeight="1" thickBot="1" x14ac:dyDescent="0.35">
      <c r="B20" s="356" t="str">
        <f>'COGS &amp; COSS'!F16</f>
        <v>Select</v>
      </c>
      <c r="C20" s="357">
        <f>'COGS &amp; COSS'!C16</f>
        <v>0</v>
      </c>
      <c r="D20" s="358" t="str">
        <f>'COGS &amp; COSS'!V16</f>
        <v/>
      </c>
      <c r="E20" s="359"/>
      <c r="F20" s="91"/>
      <c r="G20" s="360" t="str">
        <f t="shared" si="1"/>
        <v/>
      </c>
      <c r="H20" s="367">
        <f>IFERROR(F20*'COGS &amp; COSS'!H16,"")</f>
        <v>0</v>
      </c>
      <c r="I20" s="364" t="str">
        <f t="shared" si="2"/>
        <v/>
      </c>
      <c r="J20" s="362"/>
      <c r="K20" s="363" t="str">
        <f>IF(B20="Wholesale",('Pricing &amp; Financial Position'!D20*'Pricing &amp; Financial Position'!$O$6)+D20,IF(B20="Retail",($O$4*D20)+D20,""))</f>
        <v/>
      </c>
      <c r="L20" s="118" t="str">
        <f t="shared" si="8"/>
        <v/>
      </c>
      <c r="M20" s="360" t="str">
        <f t="shared" si="3"/>
        <v/>
      </c>
      <c r="N20" s="367" t="str">
        <f>IFERROR(L20*'COGS &amp; COSS'!H16,"")</f>
        <v/>
      </c>
      <c r="O20" s="364" t="str">
        <f t="shared" si="4"/>
        <v/>
      </c>
      <c r="P20" s="362"/>
      <c r="Q20" s="361" t="str">
        <f t="shared" si="5"/>
        <v/>
      </c>
      <c r="R20" s="368" t="str">
        <f t="shared" si="6"/>
        <v/>
      </c>
      <c r="T20" s="583"/>
      <c r="U20" s="370" t="s">
        <v>256</v>
      </c>
      <c r="V20" s="369"/>
      <c r="W20" s="377">
        <f>IFERROR(W18+W19,"")</f>
        <v>0</v>
      </c>
      <c r="X20" s="341"/>
      <c r="Y20" s="377">
        <f>IFERROR(Y18+Y19,"")</f>
        <v>0</v>
      </c>
      <c r="Z20" s="341"/>
      <c r="AA20" s="378">
        <f t="shared" si="7"/>
        <v>0</v>
      </c>
    </row>
    <row r="21" spans="2:27" ht="17.399999999999999" customHeight="1" x14ac:dyDescent="0.3">
      <c r="B21" s="356" t="str">
        <f>'COGS &amp; COSS'!F17</f>
        <v>Select</v>
      </c>
      <c r="C21" s="357">
        <f>'COGS &amp; COSS'!C17</f>
        <v>0</v>
      </c>
      <c r="D21" s="358" t="str">
        <f>'COGS &amp; COSS'!V17</f>
        <v/>
      </c>
      <c r="E21" s="359"/>
      <c r="F21" s="91"/>
      <c r="G21" s="360" t="str">
        <f t="shared" si="1"/>
        <v/>
      </c>
      <c r="H21" s="367">
        <f>IFERROR(F21*'COGS &amp; COSS'!H17,"")</f>
        <v>0</v>
      </c>
      <c r="I21" s="364" t="str">
        <f t="shared" si="2"/>
        <v/>
      </c>
      <c r="J21" s="362"/>
      <c r="K21" s="363" t="str">
        <f>IF(B21="Wholesale",('Pricing &amp; Financial Position'!D21*'Pricing &amp; Financial Position'!$O$6)+D21,IF(B21="Retail",($O$4*D21)+D21,""))</f>
        <v/>
      </c>
      <c r="L21" s="118" t="str">
        <f t="shared" si="8"/>
        <v/>
      </c>
      <c r="M21" s="360" t="str">
        <f t="shared" si="3"/>
        <v/>
      </c>
      <c r="N21" s="367" t="str">
        <f>IFERROR(L21*'COGS &amp; COSS'!H17,"")</f>
        <v/>
      </c>
      <c r="O21" s="364" t="str">
        <f t="shared" si="4"/>
        <v/>
      </c>
      <c r="P21" s="362"/>
      <c r="Q21" s="361" t="str">
        <f t="shared" si="5"/>
        <v/>
      </c>
      <c r="R21" s="368" t="str">
        <f t="shared" si="6"/>
        <v/>
      </c>
      <c r="T21" s="581" t="s">
        <v>4</v>
      </c>
      <c r="U21" s="575" t="s">
        <v>255</v>
      </c>
      <c r="V21" s="379"/>
      <c r="W21" s="340">
        <f>IFERROR(W16-W20,"")</f>
        <v>0</v>
      </c>
      <c r="X21" s="341"/>
      <c r="Y21" s="340">
        <f>IFERROR(Y16-Y20,"")</f>
        <v>0</v>
      </c>
      <c r="Z21" s="341"/>
      <c r="AA21" s="380">
        <f t="shared" si="7"/>
        <v>0</v>
      </c>
    </row>
    <row r="22" spans="2:27" ht="17.399999999999999" customHeight="1" thickBot="1" x14ac:dyDescent="0.35">
      <c r="B22" s="356" t="str">
        <f>'COGS &amp; COSS'!F18</f>
        <v>Select</v>
      </c>
      <c r="C22" s="357">
        <f>'COGS &amp; COSS'!C18</f>
        <v>0</v>
      </c>
      <c r="D22" s="358" t="str">
        <f>'COGS &amp; COSS'!V18</f>
        <v/>
      </c>
      <c r="E22" s="359"/>
      <c r="F22" s="91"/>
      <c r="G22" s="360" t="str">
        <f>IFERROR(F22-D22,"")</f>
        <v/>
      </c>
      <c r="H22" s="367">
        <f>IFERROR(F22*'COGS &amp; COSS'!H18,"")</f>
        <v>0</v>
      </c>
      <c r="I22" s="364" t="str">
        <f t="shared" si="2"/>
        <v/>
      </c>
      <c r="J22" s="362"/>
      <c r="K22" s="363" t="str">
        <f>IF(B22="Wholesale",('Pricing &amp; Financial Position'!D22*'Pricing &amp; Financial Position'!$O$6)+D22,IF(B22="Retail",($O$4*D22)+D22,""))</f>
        <v/>
      </c>
      <c r="L22" s="118" t="str">
        <f t="shared" si="8"/>
        <v/>
      </c>
      <c r="M22" s="360" t="str">
        <f t="shared" si="3"/>
        <v/>
      </c>
      <c r="N22" s="367" t="str">
        <f>IFERROR(L22*'COGS &amp; COSS'!H18,"")</f>
        <v/>
      </c>
      <c r="O22" s="364" t="str">
        <f t="shared" si="4"/>
        <v/>
      </c>
      <c r="P22" s="362"/>
      <c r="Q22" s="361" t="str">
        <f t="shared" si="5"/>
        <v/>
      </c>
      <c r="R22" s="368" t="str">
        <f t="shared" si="6"/>
        <v/>
      </c>
      <c r="T22" s="583"/>
      <c r="U22" s="576"/>
      <c r="V22" s="369"/>
      <c r="W22" s="371" t="str">
        <f>IFERROR((W21/W12),"")</f>
        <v/>
      </c>
      <c r="X22" s="372"/>
      <c r="Y22" s="371" t="str">
        <f>IFERROR((Y21/Y12),"")</f>
        <v/>
      </c>
      <c r="Z22" s="381"/>
      <c r="AA22" s="382" t="str">
        <f>IFERROR(Y22-W8,"")</f>
        <v/>
      </c>
    </row>
    <row r="23" spans="2:27" ht="17.399999999999999" customHeight="1" x14ac:dyDescent="0.3">
      <c r="B23" s="356" t="str">
        <f>'COGS &amp; COSS'!F19</f>
        <v>Select</v>
      </c>
      <c r="C23" s="357">
        <f>'COGS &amp; COSS'!C19</f>
        <v>0</v>
      </c>
      <c r="D23" s="358" t="str">
        <f>'COGS &amp; COSS'!V19</f>
        <v/>
      </c>
      <c r="E23" s="359"/>
      <c r="F23" s="87"/>
      <c r="G23" s="360" t="str">
        <f t="shared" si="1"/>
        <v/>
      </c>
      <c r="H23" s="367">
        <f>IFERROR(F23*'COGS &amp; COSS'!H19,"")</f>
        <v>0</v>
      </c>
      <c r="I23" s="364" t="str">
        <f t="shared" si="2"/>
        <v/>
      </c>
      <c r="J23" s="362"/>
      <c r="K23" s="363" t="str">
        <f>IF(B23="Wholesale",('Pricing &amp; Financial Position'!D23*'Pricing &amp; Financial Position'!$O$6)+D23,IF(B23="Retail",($O$4*D23)+D23,""))</f>
        <v/>
      </c>
      <c r="L23" s="118" t="str">
        <f t="shared" si="8"/>
        <v/>
      </c>
      <c r="M23" s="360" t="str">
        <f t="shared" si="3"/>
        <v/>
      </c>
      <c r="N23" s="367" t="str">
        <f>IFERROR(L23*'COGS &amp; COSS'!H19,"")</f>
        <v/>
      </c>
      <c r="O23" s="364" t="str">
        <f t="shared" si="4"/>
        <v/>
      </c>
      <c r="P23" s="362"/>
      <c r="Q23" s="361" t="str">
        <f t="shared" si="5"/>
        <v/>
      </c>
      <c r="R23" s="368" t="str">
        <f t="shared" si="6"/>
        <v/>
      </c>
      <c r="T23" s="560" t="s">
        <v>49</v>
      </c>
      <c r="U23" s="560"/>
      <c r="W23" s="564" t="s">
        <v>9</v>
      </c>
      <c r="Y23" s="564" t="s">
        <v>250</v>
      </c>
      <c r="AA23" s="564" t="s">
        <v>5</v>
      </c>
    </row>
    <row r="24" spans="2:27" ht="17.399999999999999" customHeight="1" x14ac:dyDescent="0.3">
      <c r="B24" s="356" t="str">
        <f>'COGS &amp; COSS'!F20</f>
        <v>Select</v>
      </c>
      <c r="C24" s="357">
        <f>'COGS &amp; COSS'!C20</f>
        <v>0</v>
      </c>
      <c r="D24" s="358" t="str">
        <f>'COGS &amp; COSS'!V20</f>
        <v/>
      </c>
      <c r="E24" s="359"/>
      <c r="F24" s="87"/>
      <c r="G24" s="360" t="str">
        <f t="shared" si="1"/>
        <v/>
      </c>
      <c r="H24" s="367">
        <f>IFERROR(F24*'COGS &amp; COSS'!H20,"")</f>
        <v>0</v>
      </c>
      <c r="I24" s="364" t="str">
        <f t="shared" si="2"/>
        <v/>
      </c>
      <c r="J24" s="362"/>
      <c r="K24" s="363" t="str">
        <f>IF(B24="Wholesale",('Pricing &amp; Financial Position'!D24*'Pricing &amp; Financial Position'!$O$6)+D24,IF(B24="Retail",($O$4*D24)+D24,""))</f>
        <v/>
      </c>
      <c r="L24" s="118" t="str">
        <f t="shared" si="8"/>
        <v/>
      </c>
      <c r="M24" s="360" t="str">
        <f t="shared" si="3"/>
        <v/>
      </c>
      <c r="N24" s="367" t="str">
        <f>IFERROR(L24*'COGS &amp; COSS'!H20,"")</f>
        <v/>
      </c>
      <c r="O24" s="364" t="str">
        <f t="shared" si="4"/>
        <v/>
      </c>
      <c r="P24" s="362"/>
      <c r="Q24" s="361" t="str">
        <f t="shared" si="5"/>
        <v/>
      </c>
      <c r="R24" s="368" t="str">
        <f t="shared" si="6"/>
        <v/>
      </c>
      <c r="T24" s="560"/>
      <c r="U24" s="560"/>
      <c r="V24" s="6"/>
      <c r="W24" s="564"/>
      <c r="X24" s="317"/>
      <c r="Y24" s="564"/>
      <c r="Z24" s="317"/>
      <c r="AA24" s="564"/>
    </row>
    <row r="25" spans="2:27" ht="17.399999999999999" customHeight="1" x14ac:dyDescent="0.3">
      <c r="B25" s="356" t="str">
        <f>'COGS &amp; COSS'!F21</f>
        <v>Select</v>
      </c>
      <c r="C25" s="357">
        <f>'COGS &amp; COSS'!C21</f>
        <v>0</v>
      </c>
      <c r="D25" s="358" t="str">
        <f>'COGS &amp; COSS'!V21</f>
        <v/>
      </c>
      <c r="E25" s="359"/>
      <c r="F25" s="87"/>
      <c r="G25" s="360" t="str">
        <f t="shared" si="1"/>
        <v/>
      </c>
      <c r="H25" s="367">
        <f>IFERROR(F25*'COGS &amp; COSS'!H21,"")</f>
        <v>0</v>
      </c>
      <c r="I25" s="364" t="str">
        <f t="shared" si="2"/>
        <v/>
      </c>
      <c r="J25" s="362"/>
      <c r="K25" s="363" t="str">
        <f>IF(B25="Wholesale",('Pricing &amp; Financial Position'!D25*'Pricing &amp; Financial Position'!$O$6)+D25,IF(B25="Retail",($O$4*D25)+D25,""))</f>
        <v/>
      </c>
      <c r="L25" s="118" t="str">
        <f t="shared" si="8"/>
        <v/>
      </c>
      <c r="M25" s="360" t="str">
        <f t="shared" si="3"/>
        <v/>
      </c>
      <c r="N25" s="367" t="str">
        <f>IFERROR(L25*'COGS &amp; COSS'!H21,"")</f>
        <v/>
      </c>
      <c r="O25" s="364" t="str">
        <f t="shared" si="4"/>
        <v/>
      </c>
      <c r="P25" s="362"/>
      <c r="Q25" s="361" t="str">
        <f t="shared" si="5"/>
        <v/>
      </c>
      <c r="R25" s="368" t="str">
        <f t="shared" si="6"/>
        <v/>
      </c>
      <c r="T25" s="570" t="s">
        <v>16</v>
      </c>
      <c r="U25" s="570"/>
      <c r="V25" s="383" t="str">
        <f>IFERROR((M35/M31),"")</f>
        <v/>
      </c>
      <c r="W25" s="384" t="str">
        <f>IFERROR(W20/W17,"")</f>
        <v/>
      </c>
      <c r="X25" s="384" t="str">
        <f>IFERROR((P35/P31),"")</f>
        <v/>
      </c>
      <c r="Y25" s="384" t="str">
        <f>IFERROR(Y20/Y17,"")</f>
        <v/>
      </c>
      <c r="Z25" s="384" t="str">
        <f>IFERROR(X25-V25,"")</f>
        <v/>
      </c>
      <c r="AA25" s="385" t="str">
        <f>IFERROR(W25-Y25,"")</f>
        <v/>
      </c>
    </row>
    <row r="26" spans="2:27" ht="17.399999999999999" customHeight="1" x14ac:dyDescent="0.3">
      <c r="B26" s="356" t="str">
        <f>'COGS &amp; COSS'!F22</f>
        <v>Select</v>
      </c>
      <c r="C26" s="357">
        <f>'COGS &amp; COSS'!C22</f>
        <v>0</v>
      </c>
      <c r="D26" s="358" t="str">
        <f>'COGS &amp; COSS'!V22</f>
        <v/>
      </c>
      <c r="E26" s="359"/>
      <c r="F26" s="87"/>
      <c r="G26" s="360" t="str">
        <f t="shared" si="1"/>
        <v/>
      </c>
      <c r="H26" s="367">
        <f>IFERROR(F26*'COGS &amp; COSS'!H22,"")</f>
        <v>0</v>
      </c>
      <c r="I26" s="364" t="str">
        <f t="shared" si="2"/>
        <v/>
      </c>
      <c r="J26" s="362"/>
      <c r="K26" s="363" t="str">
        <f>IF(B26="Wholesale",('Pricing &amp; Financial Position'!D26*'Pricing &amp; Financial Position'!$O$6)+D26,IF(B26="Retail",($O$4*D26)+D26,""))</f>
        <v/>
      </c>
      <c r="L26" s="118" t="str">
        <f t="shared" si="8"/>
        <v/>
      </c>
      <c r="M26" s="360" t="str">
        <f t="shared" si="3"/>
        <v/>
      </c>
      <c r="N26" s="367" t="str">
        <f>IFERROR(L26*'COGS &amp; COSS'!H22,"")</f>
        <v/>
      </c>
      <c r="O26" s="364" t="str">
        <f t="shared" si="4"/>
        <v/>
      </c>
      <c r="P26" s="362"/>
      <c r="Q26" s="361" t="str">
        <f t="shared" si="5"/>
        <v/>
      </c>
      <c r="R26" s="368" t="str">
        <f t="shared" si="6"/>
        <v/>
      </c>
      <c r="T26" s="570" t="s">
        <v>17</v>
      </c>
      <c r="U26" s="570"/>
      <c r="V26" s="386" t="str">
        <f>IFERROR((1/M28),"")</f>
        <v/>
      </c>
      <c r="W26" s="561">
        <v>0</v>
      </c>
      <c r="X26" s="562"/>
      <c r="Y26" s="563"/>
      <c r="Z26" s="387" t="str">
        <f>IFERROR(#REF!-V26,"")</f>
        <v/>
      </c>
      <c r="AA26" s="388"/>
    </row>
    <row r="27" spans="2:27" ht="17.399999999999999" customHeight="1" x14ac:dyDescent="0.3">
      <c r="B27" s="356" t="str">
        <f>'COGS &amp; COSS'!F23</f>
        <v>Select</v>
      </c>
      <c r="C27" s="357">
        <f>'COGS &amp; COSS'!C23</f>
        <v>0</v>
      </c>
      <c r="D27" s="358" t="str">
        <f>'COGS &amp; COSS'!V23</f>
        <v/>
      </c>
      <c r="E27" s="359"/>
      <c r="F27" s="87"/>
      <c r="G27" s="360" t="str">
        <f t="shared" si="1"/>
        <v/>
      </c>
      <c r="H27" s="367">
        <f>IFERROR(F27*'COGS &amp; COSS'!H23,"")</f>
        <v>0</v>
      </c>
      <c r="I27" s="364" t="str">
        <f t="shared" si="2"/>
        <v/>
      </c>
      <c r="J27" s="362"/>
      <c r="K27" s="363" t="str">
        <f>IF(B27="Wholesale",('Pricing &amp; Financial Position'!D27*'Pricing &amp; Financial Position'!$O$6)+D27,IF(B27="Retail",($O$4*D27)+D27,""))</f>
        <v/>
      </c>
      <c r="L27" s="118" t="str">
        <f t="shared" si="8"/>
        <v/>
      </c>
      <c r="M27" s="360" t="str">
        <f t="shared" si="3"/>
        <v/>
      </c>
      <c r="N27" s="367" t="str">
        <f>IFERROR(L27*'COGS &amp; COSS'!H23,"")</f>
        <v/>
      </c>
      <c r="O27" s="364" t="str">
        <f t="shared" si="4"/>
        <v/>
      </c>
      <c r="P27" s="362"/>
      <c r="Q27" s="361" t="str">
        <f t="shared" si="5"/>
        <v/>
      </c>
      <c r="R27" s="368" t="str">
        <f t="shared" si="6"/>
        <v/>
      </c>
      <c r="T27" s="559" t="s">
        <v>259</v>
      </c>
      <c r="U27" s="559"/>
      <c r="W27" s="388" t="str">
        <f>IFERROR(W26/W17,"")</f>
        <v/>
      </c>
      <c r="X27" s="388"/>
      <c r="Y27" s="388" t="str">
        <f>IFERROR(W26/Y17,"")</f>
        <v/>
      </c>
      <c r="Z27" s="389"/>
      <c r="AA27" s="389" t="str">
        <f>IFERROR(W27-Y27,"")</f>
        <v/>
      </c>
    </row>
    <row r="28" spans="2:27" ht="17.399999999999999" customHeight="1" x14ac:dyDescent="0.3">
      <c r="B28" s="356" t="str">
        <f>'COGS &amp; COSS'!F24</f>
        <v>Select</v>
      </c>
      <c r="C28" s="357">
        <f>'COGS &amp; COSS'!C24</f>
        <v>0</v>
      </c>
      <c r="D28" s="358" t="str">
        <f>'COGS &amp; COSS'!V24</f>
        <v/>
      </c>
      <c r="E28" s="359"/>
      <c r="F28" s="87"/>
      <c r="G28" s="360" t="str">
        <f t="shared" si="1"/>
        <v/>
      </c>
      <c r="H28" s="367">
        <f>IFERROR(F28*'COGS &amp; COSS'!H24,"")</f>
        <v>0</v>
      </c>
      <c r="I28" s="364" t="str">
        <f t="shared" si="2"/>
        <v/>
      </c>
      <c r="J28" s="362"/>
      <c r="K28" s="363" t="str">
        <f>IF(B28="Wholesale",('Pricing &amp; Financial Position'!D28*'Pricing &amp; Financial Position'!$O$6)+D28,IF(B28="Retail",($O$4*D28)+D28,""))</f>
        <v/>
      </c>
      <c r="L28" s="118" t="str">
        <f t="shared" si="8"/>
        <v/>
      </c>
      <c r="M28" s="360" t="str">
        <f t="shared" si="3"/>
        <v/>
      </c>
      <c r="N28" s="367" t="str">
        <f>IFERROR(L28*'COGS &amp; COSS'!H24,"")</f>
        <v/>
      </c>
      <c r="O28" s="364" t="str">
        <f t="shared" si="4"/>
        <v/>
      </c>
      <c r="P28" s="362"/>
      <c r="Q28" s="361" t="str">
        <f t="shared" si="5"/>
        <v/>
      </c>
      <c r="R28" s="368" t="str">
        <f t="shared" si="6"/>
        <v/>
      </c>
      <c r="T28" s="390"/>
      <c r="U28" s="390"/>
    </row>
    <row r="29" spans="2:27" ht="17.399999999999999" customHeight="1" x14ac:dyDescent="0.3">
      <c r="B29" s="356" t="str">
        <f>'COGS &amp; COSS'!F25</f>
        <v>Select</v>
      </c>
      <c r="C29" s="357">
        <f>'COGS &amp; COSS'!C25</f>
        <v>0</v>
      </c>
      <c r="D29" s="358" t="str">
        <f>'COGS &amp; COSS'!V25</f>
        <v/>
      </c>
      <c r="E29" s="359"/>
      <c r="F29" s="87"/>
      <c r="G29" s="360" t="str">
        <f t="shared" si="1"/>
        <v/>
      </c>
      <c r="H29" s="367">
        <f>IFERROR(F29*'COGS &amp; COSS'!H25,"")</f>
        <v>0</v>
      </c>
      <c r="I29" s="364" t="str">
        <f t="shared" si="2"/>
        <v/>
      </c>
      <c r="J29" s="362"/>
      <c r="K29" s="363" t="str">
        <f>IF(B29="Wholesale",('Pricing &amp; Financial Position'!D29*'Pricing &amp; Financial Position'!$O$6)+D29,IF(B29="Retail",($O$4*D29)+D29,""))</f>
        <v/>
      </c>
      <c r="L29" s="118" t="str">
        <f t="shared" si="8"/>
        <v/>
      </c>
      <c r="M29" s="360" t="str">
        <f t="shared" si="3"/>
        <v/>
      </c>
      <c r="N29" s="367" t="str">
        <f>IFERROR(L29*'COGS &amp; COSS'!H25,"")</f>
        <v/>
      </c>
      <c r="O29" s="364" t="str">
        <f t="shared" si="4"/>
        <v/>
      </c>
      <c r="P29" s="362"/>
      <c r="Q29" s="361" t="str">
        <f t="shared" si="5"/>
        <v/>
      </c>
      <c r="R29" s="368" t="str">
        <f t="shared" si="6"/>
        <v/>
      </c>
    </row>
    <row r="30" spans="2:27" ht="17.399999999999999" customHeight="1" x14ac:dyDescent="0.3">
      <c r="B30" s="356" t="str">
        <f>'COGS &amp; COSS'!F26</f>
        <v>Select</v>
      </c>
      <c r="C30" s="357">
        <f>'COGS &amp; COSS'!C26</f>
        <v>0</v>
      </c>
      <c r="D30" s="358" t="str">
        <f>'COGS &amp; COSS'!V26</f>
        <v/>
      </c>
      <c r="E30" s="359"/>
      <c r="F30" s="87"/>
      <c r="G30" s="360" t="str">
        <f t="shared" si="1"/>
        <v/>
      </c>
      <c r="H30" s="367">
        <f>IFERROR(F30*'COGS &amp; COSS'!H26,"")</f>
        <v>0</v>
      </c>
      <c r="I30" s="364" t="str">
        <f t="shared" si="2"/>
        <v/>
      </c>
      <c r="J30" s="362"/>
      <c r="K30" s="363" t="str">
        <f>IF(B30="Wholesale",('Pricing &amp; Financial Position'!D30*'Pricing &amp; Financial Position'!$O$6)+D30,IF(B30="Retail",($O$4*D30)+D30,""))</f>
        <v/>
      </c>
      <c r="L30" s="118" t="str">
        <f t="shared" si="8"/>
        <v/>
      </c>
      <c r="M30" s="360" t="str">
        <f t="shared" si="3"/>
        <v/>
      </c>
      <c r="N30" s="367" t="str">
        <f>IFERROR(L30*'COGS &amp; COSS'!H26,"")</f>
        <v/>
      </c>
      <c r="O30" s="364" t="str">
        <f t="shared" si="4"/>
        <v/>
      </c>
      <c r="P30" s="362"/>
      <c r="Q30" s="361" t="str">
        <f t="shared" si="5"/>
        <v/>
      </c>
      <c r="R30" s="368" t="str">
        <f t="shared" si="6"/>
        <v/>
      </c>
    </row>
    <row r="31" spans="2:27" ht="17.399999999999999" customHeight="1" x14ac:dyDescent="0.3">
      <c r="B31" s="356" t="str">
        <f>'COGS &amp; COSS'!F27</f>
        <v>Select</v>
      </c>
      <c r="C31" s="357">
        <f>'COGS &amp; COSS'!C27</f>
        <v>0</v>
      </c>
      <c r="D31" s="358" t="str">
        <f>'COGS &amp; COSS'!V27</f>
        <v/>
      </c>
      <c r="E31" s="359"/>
      <c r="F31" s="87"/>
      <c r="G31" s="360" t="str">
        <f t="shared" si="1"/>
        <v/>
      </c>
      <c r="H31" s="367">
        <f>IFERROR(F31*'COGS &amp; COSS'!H27,"")</f>
        <v>0</v>
      </c>
      <c r="I31" s="364" t="str">
        <f t="shared" si="2"/>
        <v/>
      </c>
      <c r="J31" s="362"/>
      <c r="K31" s="363" t="str">
        <f>IF(B31="Wholesale",('Pricing &amp; Financial Position'!D31*'Pricing &amp; Financial Position'!$O$6)+D31,IF(B31="Retail",($O$4*D31)+D31,""))</f>
        <v/>
      </c>
      <c r="L31" s="118" t="str">
        <f t="shared" si="8"/>
        <v/>
      </c>
      <c r="M31" s="360" t="str">
        <f t="shared" si="3"/>
        <v/>
      </c>
      <c r="N31" s="367" t="str">
        <f>IFERROR(L31*'COGS &amp; COSS'!H27,"")</f>
        <v/>
      </c>
      <c r="O31" s="364" t="str">
        <f t="shared" si="4"/>
        <v/>
      </c>
      <c r="P31" s="362"/>
      <c r="Q31" s="361" t="str">
        <f t="shared" si="5"/>
        <v/>
      </c>
      <c r="R31" s="368" t="str">
        <f t="shared" si="6"/>
        <v/>
      </c>
    </row>
    <row r="32" spans="2:27" ht="17.399999999999999" customHeight="1" x14ac:dyDescent="0.3">
      <c r="B32" s="356" t="str">
        <f>'COGS &amp; COSS'!F28</f>
        <v>Select</v>
      </c>
      <c r="C32" s="357">
        <f>'COGS &amp; COSS'!C28</f>
        <v>0</v>
      </c>
      <c r="D32" s="358" t="str">
        <f>'COGS &amp; COSS'!V28</f>
        <v/>
      </c>
      <c r="E32" s="359"/>
      <c r="F32" s="87"/>
      <c r="G32" s="360" t="str">
        <f t="shared" si="1"/>
        <v/>
      </c>
      <c r="H32" s="367">
        <f>IFERROR(F32*'COGS &amp; COSS'!H28,"")</f>
        <v>0</v>
      </c>
      <c r="I32" s="364" t="str">
        <f t="shared" si="2"/>
        <v/>
      </c>
      <c r="J32" s="362"/>
      <c r="K32" s="363" t="str">
        <f>IF(B32="Wholesale",('Pricing &amp; Financial Position'!D32*'Pricing &amp; Financial Position'!$O$6)+D32,IF(B32="Retail",($O$4*D32)+D32,""))</f>
        <v/>
      </c>
      <c r="L32" s="118" t="str">
        <f t="shared" si="8"/>
        <v/>
      </c>
      <c r="M32" s="360" t="str">
        <f t="shared" si="3"/>
        <v/>
      </c>
      <c r="N32" s="367" t="str">
        <f>IFERROR(L32*'COGS &amp; COSS'!H28,"")</f>
        <v/>
      </c>
      <c r="O32" s="364" t="str">
        <f t="shared" si="4"/>
        <v/>
      </c>
      <c r="P32" s="362"/>
      <c r="Q32" s="361" t="str">
        <f t="shared" si="5"/>
        <v/>
      </c>
      <c r="R32" s="368" t="str">
        <f t="shared" si="6"/>
        <v/>
      </c>
    </row>
    <row r="33" spans="2:27" ht="17.399999999999999" customHeight="1" x14ac:dyDescent="0.3">
      <c r="B33" s="356" t="str">
        <f>'COGS &amp; COSS'!F29</f>
        <v>Select</v>
      </c>
      <c r="C33" s="357">
        <f>'COGS &amp; COSS'!C29</f>
        <v>0</v>
      </c>
      <c r="D33" s="358" t="str">
        <f>'COGS &amp; COSS'!V29</f>
        <v/>
      </c>
      <c r="E33" s="359"/>
      <c r="F33" s="87"/>
      <c r="G33" s="360" t="str">
        <f t="shared" si="1"/>
        <v/>
      </c>
      <c r="H33" s="367">
        <f>IFERROR(F33*'COGS &amp; COSS'!H29,"")</f>
        <v>0</v>
      </c>
      <c r="I33" s="364" t="str">
        <f t="shared" si="2"/>
        <v/>
      </c>
      <c r="J33" s="362"/>
      <c r="K33" s="363" t="str">
        <f>IF(B33="Wholesale",('Pricing &amp; Financial Position'!D33*'Pricing &amp; Financial Position'!$O$6)+D33,IF(B33="Retail",($O$4*D33)+D33,""))</f>
        <v/>
      </c>
      <c r="L33" s="118" t="str">
        <f t="shared" si="8"/>
        <v/>
      </c>
      <c r="M33" s="360" t="str">
        <f t="shared" si="3"/>
        <v/>
      </c>
      <c r="N33" s="367" t="str">
        <f>IFERROR(L33*'COGS &amp; COSS'!H29,"")</f>
        <v/>
      </c>
      <c r="O33" s="364" t="str">
        <f t="shared" si="4"/>
        <v/>
      </c>
      <c r="P33" s="362"/>
      <c r="Q33" s="361" t="str">
        <f t="shared" si="5"/>
        <v/>
      </c>
      <c r="R33" s="368" t="str">
        <f t="shared" si="6"/>
        <v/>
      </c>
    </row>
    <row r="34" spans="2:27" ht="17.399999999999999" customHeight="1" x14ac:dyDescent="0.3">
      <c r="B34" s="356" t="str">
        <f>'COGS &amp; COSS'!F30</f>
        <v>Select</v>
      </c>
      <c r="C34" s="357">
        <f>'COGS &amp; COSS'!C30</f>
        <v>0</v>
      </c>
      <c r="D34" s="358" t="str">
        <f>'COGS &amp; COSS'!V30</f>
        <v/>
      </c>
      <c r="E34" s="359"/>
      <c r="F34" s="87"/>
      <c r="G34" s="360" t="str">
        <f t="shared" si="1"/>
        <v/>
      </c>
      <c r="H34" s="367">
        <f>IFERROR(F34*'COGS &amp; COSS'!H30,"")</f>
        <v>0</v>
      </c>
      <c r="I34" s="364" t="str">
        <f t="shared" si="2"/>
        <v/>
      </c>
      <c r="J34" s="362"/>
      <c r="K34" s="363" t="str">
        <f>IF(B34="Wholesale",('Pricing &amp; Financial Position'!D34*'Pricing &amp; Financial Position'!$O$6)+D34,IF(B34="Retail",($O$4*D34)+D34,""))</f>
        <v/>
      </c>
      <c r="L34" s="118" t="str">
        <f t="shared" si="8"/>
        <v/>
      </c>
      <c r="M34" s="360" t="str">
        <f t="shared" si="3"/>
        <v/>
      </c>
      <c r="N34" s="367" t="str">
        <f>IFERROR(L34*'COGS &amp; COSS'!H30,"")</f>
        <v/>
      </c>
      <c r="O34" s="364" t="str">
        <f t="shared" si="4"/>
        <v/>
      </c>
      <c r="P34" s="362"/>
      <c r="Q34" s="361" t="str">
        <f t="shared" si="5"/>
        <v/>
      </c>
      <c r="R34" s="368" t="str">
        <f t="shared" si="6"/>
        <v/>
      </c>
      <c r="T34" s="391"/>
      <c r="U34" s="64"/>
      <c r="W34" s="392"/>
      <c r="X34" s="392"/>
      <c r="Y34" s="392"/>
      <c r="Z34" s="393"/>
      <c r="AA34" s="394"/>
    </row>
    <row r="35" spans="2:27" ht="17.399999999999999" customHeight="1" x14ac:dyDescent="0.3">
      <c r="B35" s="356" t="str">
        <f>'COGS &amp; COSS'!F31</f>
        <v>Select</v>
      </c>
      <c r="C35" s="357">
        <f>'COGS &amp; COSS'!C31</f>
        <v>0</v>
      </c>
      <c r="D35" s="358" t="str">
        <f>'COGS &amp; COSS'!V31</f>
        <v/>
      </c>
      <c r="E35" s="359"/>
      <c r="F35" s="87"/>
      <c r="G35" s="360" t="str">
        <f t="shared" si="1"/>
        <v/>
      </c>
      <c r="H35" s="367">
        <f>IFERROR(F35*'COGS &amp; COSS'!H31,"")</f>
        <v>0</v>
      </c>
      <c r="I35" s="364" t="str">
        <f t="shared" si="2"/>
        <v/>
      </c>
      <c r="J35" s="362"/>
      <c r="K35" s="363" t="str">
        <f>IF(B35="Wholesale",('Pricing &amp; Financial Position'!D35*'Pricing &amp; Financial Position'!$O$6)+D35,IF(B35="Retail",($O$4*D35)+D35,""))</f>
        <v/>
      </c>
      <c r="L35" s="118" t="str">
        <f t="shared" si="8"/>
        <v/>
      </c>
      <c r="M35" s="360" t="str">
        <f t="shared" si="3"/>
        <v/>
      </c>
      <c r="N35" s="367" t="str">
        <f>IFERROR(L35*'COGS &amp; COSS'!H31,"")</f>
        <v/>
      </c>
      <c r="O35" s="364" t="str">
        <f t="shared" si="4"/>
        <v/>
      </c>
      <c r="P35" s="362"/>
      <c r="Q35" s="361" t="str">
        <f t="shared" si="5"/>
        <v/>
      </c>
      <c r="R35" s="368" t="str">
        <f t="shared" si="6"/>
        <v/>
      </c>
      <c r="T35" s="391"/>
      <c r="U35" s="64"/>
      <c r="W35" s="392"/>
      <c r="X35" s="105"/>
      <c r="Y35" s="392"/>
      <c r="Z35" s="393"/>
      <c r="AA35" s="394"/>
    </row>
    <row r="36" spans="2:27" ht="17.399999999999999" customHeight="1" x14ac:dyDescent="0.3">
      <c r="B36" s="356" t="str">
        <f>'COGS &amp; COSS'!F32</f>
        <v>Select</v>
      </c>
      <c r="C36" s="357">
        <f>'COGS &amp; COSS'!C32</f>
        <v>0</v>
      </c>
      <c r="D36" s="358" t="str">
        <f>'COGS &amp; COSS'!V32</f>
        <v/>
      </c>
      <c r="E36" s="359"/>
      <c r="F36" s="87"/>
      <c r="G36" s="360" t="str">
        <f t="shared" si="1"/>
        <v/>
      </c>
      <c r="H36" s="367">
        <f>IFERROR(F36*'COGS &amp; COSS'!H32,"")</f>
        <v>0</v>
      </c>
      <c r="I36" s="364" t="str">
        <f t="shared" si="2"/>
        <v/>
      </c>
      <c r="J36" s="362"/>
      <c r="K36" s="363" t="str">
        <f>IF(B36="Wholesale",('Pricing &amp; Financial Position'!D36*'Pricing &amp; Financial Position'!$O$6)+D36,IF(B36="Retail",($O$4*D36)+D36,""))</f>
        <v/>
      </c>
      <c r="L36" s="118" t="str">
        <f t="shared" si="8"/>
        <v/>
      </c>
      <c r="M36" s="360" t="str">
        <f t="shared" si="3"/>
        <v/>
      </c>
      <c r="N36" s="367" t="str">
        <f>IFERROR(L36*'COGS &amp; COSS'!H32,"")</f>
        <v/>
      </c>
      <c r="O36" s="364" t="str">
        <f t="shared" si="4"/>
        <v/>
      </c>
      <c r="P36" s="362"/>
      <c r="Q36" s="361" t="str">
        <f t="shared" si="5"/>
        <v/>
      </c>
      <c r="R36" s="368" t="str">
        <f t="shared" si="6"/>
        <v/>
      </c>
      <c r="T36" s="395"/>
      <c r="U36" s="395"/>
      <c r="V36" s="395"/>
      <c r="W36" s="396"/>
      <c r="X36" s="396"/>
      <c r="Y36" s="396"/>
      <c r="Z36" s="396"/>
    </row>
    <row r="37" spans="2:27" ht="17.399999999999999" customHeight="1" x14ac:dyDescent="0.3">
      <c r="B37" s="356" t="str">
        <f>'COGS &amp; COSS'!F33</f>
        <v>Select</v>
      </c>
      <c r="C37" s="357">
        <f>'COGS &amp; COSS'!C33</f>
        <v>0</v>
      </c>
      <c r="D37" s="358" t="str">
        <f>'COGS &amp; COSS'!V33</f>
        <v/>
      </c>
      <c r="E37" s="359"/>
      <c r="F37" s="87"/>
      <c r="G37" s="360" t="str">
        <f t="shared" si="1"/>
        <v/>
      </c>
      <c r="H37" s="367">
        <f>IFERROR(F37*'COGS &amp; COSS'!H33,"")</f>
        <v>0</v>
      </c>
      <c r="I37" s="364" t="str">
        <f t="shared" si="2"/>
        <v/>
      </c>
      <c r="J37" s="362"/>
      <c r="K37" s="363" t="str">
        <f>IF(B37="Wholesale",('Pricing &amp; Financial Position'!D37*'Pricing &amp; Financial Position'!$O$6)+D37,IF(B37="Retail",($O$4*D37)+D37,""))</f>
        <v/>
      </c>
      <c r="L37" s="118" t="str">
        <f t="shared" si="8"/>
        <v/>
      </c>
      <c r="M37" s="360" t="str">
        <f t="shared" si="3"/>
        <v/>
      </c>
      <c r="N37" s="367" t="str">
        <f>IFERROR(L37*'COGS &amp; COSS'!H33,"")</f>
        <v/>
      </c>
      <c r="O37" s="364" t="str">
        <f t="shared" si="4"/>
        <v/>
      </c>
      <c r="P37" s="362"/>
      <c r="Q37" s="361" t="str">
        <f t="shared" si="5"/>
        <v/>
      </c>
      <c r="R37" s="368" t="str">
        <f t="shared" si="6"/>
        <v/>
      </c>
      <c r="T37" s="391"/>
      <c r="U37" s="64"/>
      <c r="W37" s="392"/>
      <c r="X37" s="392"/>
      <c r="Y37" s="392"/>
      <c r="Z37" s="393"/>
      <c r="AA37" s="393"/>
    </row>
    <row r="38" spans="2:27" ht="17.399999999999999" customHeight="1" x14ac:dyDescent="0.3">
      <c r="B38" s="356" t="str">
        <f>'COGS &amp; COSS'!F34</f>
        <v>Select</v>
      </c>
      <c r="C38" s="357">
        <f>'COGS &amp; COSS'!C34</f>
        <v>0</v>
      </c>
      <c r="D38" s="358" t="str">
        <f>'COGS &amp; COSS'!V34</f>
        <v/>
      </c>
      <c r="E38" s="359"/>
      <c r="F38" s="87"/>
      <c r="G38" s="360" t="str">
        <f t="shared" si="1"/>
        <v/>
      </c>
      <c r="H38" s="367">
        <f>IFERROR(F38*'COGS &amp; COSS'!H34,"")</f>
        <v>0</v>
      </c>
      <c r="I38" s="364" t="str">
        <f t="shared" si="2"/>
        <v/>
      </c>
      <c r="J38" s="362"/>
      <c r="K38" s="363" t="str">
        <f>IF(B38="Wholesale",('Pricing &amp; Financial Position'!D38*'Pricing &amp; Financial Position'!$O$6)+D38,IF(B38="Retail",($O$4*D38)+D38,""))</f>
        <v/>
      </c>
      <c r="L38" s="118" t="str">
        <f t="shared" si="8"/>
        <v/>
      </c>
      <c r="M38" s="360" t="str">
        <f t="shared" si="3"/>
        <v/>
      </c>
      <c r="N38" s="367" t="str">
        <f>IFERROR(L38*'COGS &amp; COSS'!H34,"")</f>
        <v/>
      </c>
      <c r="O38" s="364" t="str">
        <f t="shared" si="4"/>
        <v/>
      </c>
      <c r="P38" s="362"/>
      <c r="Q38" s="361" t="str">
        <f t="shared" si="5"/>
        <v/>
      </c>
      <c r="R38" s="368" t="str">
        <f t="shared" si="6"/>
        <v/>
      </c>
      <c r="T38" s="391"/>
      <c r="U38" s="64"/>
      <c r="W38" s="392"/>
      <c r="X38" s="392"/>
      <c r="Y38" s="392"/>
      <c r="Z38" s="393"/>
      <c r="AA38" s="394"/>
    </row>
    <row r="39" spans="2:27" ht="17.399999999999999" customHeight="1" x14ac:dyDescent="0.3">
      <c r="B39" s="356" t="str">
        <f>'COGS &amp; COSS'!F35</f>
        <v>Select</v>
      </c>
      <c r="C39" s="357">
        <f>'COGS &amp; COSS'!C35</f>
        <v>0</v>
      </c>
      <c r="D39" s="358" t="str">
        <f>'COGS &amp; COSS'!V35</f>
        <v/>
      </c>
      <c r="E39" s="359"/>
      <c r="F39" s="87"/>
      <c r="G39" s="360" t="str">
        <f t="shared" si="1"/>
        <v/>
      </c>
      <c r="H39" s="367">
        <f>IFERROR(F39*'COGS &amp; COSS'!H35,"")</f>
        <v>0</v>
      </c>
      <c r="I39" s="364" t="str">
        <f t="shared" si="2"/>
        <v/>
      </c>
      <c r="J39" s="362"/>
      <c r="K39" s="363" t="str">
        <f>IF(B39="Wholesale",('Pricing &amp; Financial Position'!D39*'Pricing &amp; Financial Position'!$O$6)+D39,IF(B39="Retail",($O$4*D39)+D39,""))</f>
        <v/>
      </c>
      <c r="L39" s="118" t="str">
        <f t="shared" si="8"/>
        <v/>
      </c>
      <c r="M39" s="360" t="str">
        <f t="shared" si="3"/>
        <v/>
      </c>
      <c r="N39" s="367" t="str">
        <f>IFERROR(L39*'COGS &amp; COSS'!H35,"")</f>
        <v/>
      </c>
      <c r="O39" s="364" t="str">
        <f t="shared" si="4"/>
        <v/>
      </c>
      <c r="P39" s="362"/>
      <c r="Q39" s="361" t="str">
        <f t="shared" si="5"/>
        <v/>
      </c>
      <c r="R39" s="368" t="str">
        <f t="shared" si="6"/>
        <v/>
      </c>
    </row>
    <row r="40" spans="2:27" ht="17.399999999999999" customHeight="1" x14ac:dyDescent="0.3">
      <c r="B40" s="356" t="str">
        <f>'COGS &amp; COSS'!F36</f>
        <v>Select</v>
      </c>
      <c r="C40" s="357">
        <f>'COGS &amp; COSS'!C36</f>
        <v>0</v>
      </c>
      <c r="D40" s="358" t="str">
        <f>'COGS &amp; COSS'!V36</f>
        <v/>
      </c>
      <c r="E40" s="359"/>
      <c r="F40" s="87"/>
      <c r="G40" s="360" t="str">
        <f t="shared" si="1"/>
        <v/>
      </c>
      <c r="H40" s="367">
        <f>IFERROR(F40*'COGS &amp; COSS'!H36,"")</f>
        <v>0</v>
      </c>
      <c r="I40" s="364" t="str">
        <f t="shared" si="2"/>
        <v/>
      </c>
      <c r="J40" s="362"/>
      <c r="K40" s="363" t="str">
        <f>IF(B40="Wholesale",('Pricing &amp; Financial Position'!D40*'Pricing &amp; Financial Position'!$O$6)+D40,IF(B40="Retail",($O$4*D40)+D40,""))</f>
        <v/>
      </c>
      <c r="L40" s="118" t="str">
        <f t="shared" si="8"/>
        <v/>
      </c>
      <c r="M40" s="360" t="str">
        <f t="shared" si="3"/>
        <v/>
      </c>
      <c r="N40" s="367" t="str">
        <f>IFERROR(L40*'COGS &amp; COSS'!H36,"")</f>
        <v/>
      </c>
      <c r="O40" s="364" t="str">
        <f t="shared" si="4"/>
        <v/>
      </c>
      <c r="P40" s="362"/>
      <c r="Q40" s="361" t="str">
        <f t="shared" si="5"/>
        <v/>
      </c>
      <c r="R40" s="368" t="str">
        <f t="shared" si="6"/>
        <v/>
      </c>
      <c r="W40" s="3" t="s">
        <v>407</v>
      </c>
    </row>
    <row r="41" spans="2:27" ht="17.399999999999999" customHeight="1" x14ac:dyDescent="0.3">
      <c r="B41" s="356" t="str">
        <f>'COGS &amp; COSS'!F37</f>
        <v>Select</v>
      </c>
      <c r="C41" s="357">
        <f>'COGS &amp; COSS'!C37</f>
        <v>0</v>
      </c>
      <c r="D41" s="358" t="str">
        <f>'COGS &amp; COSS'!V37</f>
        <v/>
      </c>
      <c r="E41" s="359"/>
      <c r="F41" s="87"/>
      <c r="G41" s="360" t="str">
        <f t="shared" si="1"/>
        <v/>
      </c>
      <c r="H41" s="367">
        <f>IFERROR(F41*'COGS &amp; COSS'!H37,"")</f>
        <v>0</v>
      </c>
      <c r="I41" s="364" t="str">
        <f t="shared" si="2"/>
        <v/>
      </c>
      <c r="J41" s="362"/>
      <c r="K41" s="363" t="str">
        <f>IF(B41="Wholesale",('Pricing &amp; Financial Position'!D41*'Pricing &amp; Financial Position'!$O$6)+D41,IF(B41="Retail",($O$4*D41)+D41,""))</f>
        <v/>
      </c>
      <c r="L41" s="118" t="str">
        <f t="shared" si="8"/>
        <v/>
      </c>
      <c r="M41" s="360" t="str">
        <f t="shared" si="3"/>
        <v/>
      </c>
      <c r="N41" s="367" t="str">
        <f>IFERROR(L41*'COGS &amp; COSS'!H37,"")</f>
        <v/>
      </c>
      <c r="O41" s="364" t="str">
        <f t="shared" si="4"/>
        <v/>
      </c>
      <c r="P41" s="362"/>
      <c r="Q41" s="361" t="str">
        <f t="shared" si="5"/>
        <v/>
      </c>
      <c r="R41" s="368" t="str">
        <f t="shared" si="6"/>
        <v/>
      </c>
    </row>
    <row r="42" spans="2:27" ht="17.399999999999999" customHeight="1" x14ac:dyDescent="0.3">
      <c r="B42" s="356" t="str">
        <f>'COGS &amp; COSS'!F38</f>
        <v>Select</v>
      </c>
      <c r="C42" s="357">
        <f>'COGS &amp; COSS'!C38</f>
        <v>0</v>
      </c>
      <c r="D42" s="358" t="str">
        <f>'COGS &amp; COSS'!V38</f>
        <v/>
      </c>
      <c r="E42" s="359"/>
      <c r="F42" s="87"/>
      <c r="G42" s="360" t="str">
        <f t="shared" si="1"/>
        <v/>
      </c>
      <c r="H42" s="367">
        <f>IFERROR(F42*'COGS &amp; COSS'!H38,"")</f>
        <v>0</v>
      </c>
      <c r="I42" s="364" t="str">
        <f t="shared" si="2"/>
        <v/>
      </c>
      <c r="J42" s="362"/>
      <c r="K42" s="363" t="str">
        <f>IF(B42="Wholesale",('Pricing &amp; Financial Position'!D42*'Pricing &amp; Financial Position'!$O$6)+D42,IF(B42="Retail",($O$4*D42)+D42,""))</f>
        <v/>
      </c>
      <c r="L42" s="118" t="str">
        <f t="shared" si="8"/>
        <v/>
      </c>
      <c r="M42" s="360" t="str">
        <f t="shared" si="3"/>
        <v/>
      </c>
      <c r="N42" s="367" t="str">
        <f>IFERROR(L42*'COGS &amp; COSS'!H38,"")</f>
        <v/>
      </c>
      <c r="O42" s="364" t="str">
        <f t="shared" si="4"/>
        <v/>
      </c>
      <c r="P42" s="362"/>
      <c r="Q42" s="361" t="str">
        <f t="shared" si="5"/>
        <v/>
      </c>
      <c r="R42" s="368" t="str">
        <f t="shared" si="6"/>
        <v/>
      </c>
    </row>
    <row r="43" spans="2:27" ht="17.399999999999999" customHeight="1" x14ac:dyDescent="0.3">
      <c r="B43" s="356" t="str">
        <f>'COGS &amp; COSS'!F39</f>
        <v>Select</v>
      </c>
      <c r="C43" s="357">
        <f>'COGS &amp; COSS'!C39</f>
        <v>0</v>
      </c>
      <c r="D43" s="358" t="str">
        <f>'COGS &amp; COSS'!V39</f>
        <v/>
      </c>
      <c r="E43" s="359"/>
      <c r="F43" s="87"/>
      <c r="G43" s="360" t="str">
        <f t="shared" si="1"/>
        <v/>
      </c>
      <c r="H43" s="367">
        <f>IFERROR(F43*'COGS &amp; COSS'!H39,"")</f>
        <v>0</v>
      </c>
      <c r="I43" s="364" t="str">
        <f t="shared" si="2"/>
        <v/>
      </c>
      <c r="J43" s="362"/>
      <c r="K43" s="363" t="str">
        <f>IF(B43="Wholesale",('Pricing &amp; Financial Position'!D43*'Pricing &amp; Financial Position'!$O$6)+D43,IF(B43="Retail",($O$4*D43)+D43,""))</f>
        <v/>
      </c>
      <c r="L43" s="118" t="str">
        <f t="shared" si="8"/>
        <v/>
      </c>
      <c r="M43" s="360" t="str">
        <f t="shared" si="3"/>
        <v/>
      </c>
      <c r="N43" s="367" t="str">
        <f>IFERROR(L43*'COGS &amp; COSS'!H39,"")</f>
        <v/>
      </c>
      <c r="O43" s="364" t="str">
        <f t="shared" si="4"/>
        <v/>
      </c>
      <c r="P43" s="362"/>
      <c r="Q43" s="361" t="str">
        <f t="shared" si="5"/>
        <v/>
      </c>
      <c r="R43" s="368" t="str">
        <f t="shared" si="6"/>
        <v/>
      </c>
    </row>
    <row r="44" spans="2:27" ht="17.399999999999999" customHeight="1" x14ac:dyDescent="0.3">
      <c r="B44" s="356" t="str">
        <f>'COGS &amp; COSS'!F40</f>
        <v>Select</v>
      </c>
      <c r="C44" s="357">
        <f>'COGS &amp; COSS'!C40</f>
        <v>0</v>
      </c>
      <c r="D44" s="358" t="str">
        <f>'COGS &amp; COSS'!V40</f>
        <v/>
      </c>
      <c r="E44" s="359"/>
      <c r="F44" s="87"/>
      <c r="G44" s="360" t="str">
        <f t="shared" si="1"/>
        <v/>
      </c>
      <c r="H44" s="367">
        <f>IFERROR(F44*'COGS &amp; COSS'!H40,"")</f>
        <v>0</v>
      </c>
      <c r="I44" s="364" t="str">
        <f t="shared" si="2"/>
        <v/>
      </c>
      <c r="J44" s="362"/>
      <c r="K44" s="363" t="str">
        <f>IF(B44="Wholesale",('Pricing &amp; Financial Position'!D44*'Pricing &amp; Financial Position'!$O$6)+D44,IF(B44="Retail",($O$4*D44)+D44,""))</f>
        <v/>
      </c>
      <c r="L44" s="118" t="str">
        <f t="shared" si="8"/>
        <v/>
      </c>
      <c r="M44" s="360" t="str">
        <f t="shared" si="3"/>
        <v/>
      </c>
      <c r="N44" s="367" t="str">
        <f>IFERROR(L44*'COGS &amp; COSS'!H40,"")</f>
        <v/>
      </c>
      <c r="O44" s="364" t="str">
        <f t="shared" si="4"/>
        <v/>
      </c>
      <c r="P44" s="362"/>
      <c r="Q44" s="361" t="str">
        <f t="shared" si="5"/>
        <v/>
      </c>
      <c r="R44" s="368" t="str">
        <f t="shared" si="6"/>
        <v/>
      </c>
    </row>
    <row r="45" spans="2:27" ht="17.399999999999999" customHeight="1" x14ac:dyDescent="0.3">
      <c r="B45" s="356" t="str">
        <f>'COGS &amp; COSS'!F41</f>
        <v>Select</v>
      </c>
      <c r="C45" s="357">
        <f>'COGS &amp; COSS'!C41</f>
        <v>0</v>
      </c>
      <c r="D45" s="358" t="str">
        <f>'COGS &amp; COSS'!V41</f>
        <v/>
      </c>
      <c r="E45" s="359"/>
      <c r="F45" s="87"/>
      <c r="G45" s="360" t="str">
        <f t="shared" si="1"/>
        <v/>
      </c>
      <c r="H45" s="367">
        <f>IFERROR(F45*'COGS &amp; COSS'!H41,"")</f>
        <v>0</v>
      </c>
      <c r="I45" s="364" t="str">
        <f t="shared" si="2"/>
        <v/>
      </c>
      <c r="J45" s="362"/>
      <c r="K45" s="363" t="str">
        <f>IF(B45="Wholesale",('Pricing &amp; Financial Position'!D45*'Pricing &amp; Financial Position'!$O$6)+D45,IF(B45="Retail",($O$4*D45)+D45,""))</f>
        <v/>
      </c>
      <c r="L45" s="118" t="str">
        <f t="shared" si="8"/>
        <v/>
      </c>
      <c r="M45" s="360" t="str">
        <f t="shared" si="3"/>
        <v/>
      </c>
      <c r="N45" s="367" t="str">
        <f>IFERROR(L45*'COGS &amp; COSS'!H41,"")</f>
        <v/>
      </c>
      <c r="O45" s="364" t="str">
        <f t="shared" si="4"/>
        <v/>
      </c>
      <c r="P45" s="362"/>
      <c r="Q45" s="361" t="str">
        <f t="shared" si="5"/>
        <v/>
      </c>
      <c r="R45" s="368" t="str">
        <f t="shared" si="6"/>
        <v/>
      </c>
    </row>
    <row r="46" spans="2:27" ht="17.399999999999999" customHeight="1" x14ac:dyDescent="0.3">
      <c r="B46" s="356" t="str">
        <f>'COGS &amp; COSS'!F42</f>
        <v>Select</v>
      </c>
      <c r="C46" s="357">
        <f>'COGS &amp; COSS'!C42</f>
        <v>0</v>
      </c>
      <c r="D46" s="358" t="str">
        <f>'COGS &amp; COSS'!V42</f>
        <v/>
      </c>
      <c r="E46" s="359"/>
      <c r="F46" s="87"/>
      <c r="G46" s="360" t="str">
        <f t="shared" si="1"/>
        <v/>
      </c>
      <c r="H46" s="367">
        <f>IFERROR(F46*'COGS &amp; COSS'!H42,"")</f>
        <v>0</v>
      </c>
      <c r="I46" s="364" t="str">
        <f t="shared" si="2"/>
        <v/>
      </c>
      <c r="J46" s="362"/>
      <c r="K46" s="363" t="str">
        <f>IF(B46="Wholesale",('Pricing &amp; Financial Position'!D46*'Pricing &amp; Financial Position'!$O$6)+D46,IF(B46="Retail",($O$4*D46)+D46,""))</f>
        <v/>
      </c>
      <c r="L46" s="118" t="str">
        <f t="shared" si="8"/>
        <v/>
      </c>
      <c r="M46" s="360" t="str">
        <f t="shared" si="3"/>
        <v/>
      </c>
      <c r="N46" s="367" t="str">
        <f>IFERROR(L46*'COGS &amp; COSS'!H42,"")</f>
        <v/>
      </c>
      <c r="O46" s="364" t="str">
        <f t="shared" si="4"/>
        <v/>
      </c>
      <c r="P46" s="362"/>
      <c r="Q46" s="361" t="str">
        <f t="shared" si="5"/>
        <v/>
      </c>
      <c r="R46" s="368" t="str">
        <f t="shared" si="6"/>
        <v/>
      </c>
    </row>
    <row r="47" spans="2:27" ht="17.399999999999999" customHeight="1" x14ac:dyDescent="0.3">
      <c r="B47" s="356" t="str">
        <f>'COGS &amp; COSS'!F43</f>
        <v>Select</v>
      </c>
      <c r="C47" s="357">
        <f>'COGS &amp; COSS'!C43</f>
        <v>0</v>
      </c>
      <c r="D47" s="358" t="str">
        <f>'COGS &amp; COSS'!V43</f>
        <v/>
      </c>
      <c r="E47" s="359"/>
      <c r="F47" s="87"/>
      <c r="G47" s="360" t="str">
        <f t="shared" ref="G47:G78" si="9">IFERROR(F47-D47,"")</f>
        <v/>
      </c>
      <c r="H47" s="367">
        <f>IFERROR(F47*'COGS &amp; COSS'!H43,"")</f>
        <v>0</v>
      </c>
      <c r="I47" s="364" t="str">
        <f t="shared" ref="I47:I78" si="10">IFERROR(G47/D47,"")</f>
        <v/>
      </c>
      <c r="J47" s="362"/>
      <c r="K47" s="363" t="str">
        <f>IF(B47="Wholesale",('Pricing &amp; Financial Position'!D47*'Pricing &amp; Financial Position'!$O$6)+D47,IF(B47="Retail",($O$4*D47)+D47,""))</f>
        <v/>
      </c>
      <c r="L47" s="118" t="str">
        <f t="shared" ref="L47:L78" si="11">K47</f>
        <v/>
      </c>
      <c r="M47" s="360" t="str">
        <f t="shared" ref="M47:M78" si="12">IFERROR(L47-D47,"")</f>
        <v/>
      </c>
      <c r="N47" s="367" t="str">
        <f>IFERROR(L47*'COGS &amp; COSS'!H43,"")</f>
        <v/>
      </c>
      <c r="O47" s="364" t="str">
        <f t="shared" ref="O47:O78" si="13">IFERROR(M47/D47,"")</f>
        <v/>
      </c>
      <c r="P47" s="362"/>
      <c r="Q47" s="361" t="str">
        <f t="shared" ref="Q47:Q78" si="14">IFERROR(N47-H47,"")</f>
        <v/>
      </c>
      <c r="R47" s="368" t="str">
        <f t="shared" ref="R47:R78" si="15">IFERROR(O47-I47,"")</f>
        <v/>
      </c>
    </row>
    <row r="48" spans="2:27" ht="17.399999999999999" customHeight="1" x14ac:dyDescent="0.3">
      <c r="B48" s="356" t="str">
        <f>'COGS &amp; COSS'!F44</f>
        <v>Select</v>
      </c>
      <c r="C48" s="357">
        <f>'COGS &amp; COSS'!C44</f>
        <v>0</v>
      </c>
      <c r="D48" s="358" t="str">
        <f>'COGS &amp; COSS'!V44</f>
        <v/>
      </c>
      <c r="E48" s="359"/>
      <c r="F48" s="87"/>
      <c r="G48" s="360" t="str">
        <f t="shared" si="9"/>
        <v/>
      </c>
      <c r="H48" s="367">
        <f>IFERROR(F48*'COGS &amp; COSS'!H44,"")</f>
        <v>0</v>
      </c>
      <c r="I48" s="364" t="str">
        <f t="shared" si="10"/>
        <v/>
      </c>
      <c r="J48" s="362"/>
      <c r="K48" s="363" t="str">
        <f>IF(B48="Wholesale",('Pricing &amp; Financial Position'!D48*'Pricing &amp; Financial Position'!$O$6)+D48,IF(B48="Retail",($O$4*D48)+D48,""))</f>
        <v/>
      </c>
      <c r="L48" s="118" t="str">
        <f t="shared" si="11"/>
        <v/>
      </c>
      <c r="M48" s="360" t="str">
        <f t="shared" si="12"/>
        <v/>
      </c>
      <c r="N48" s="367" t="str">
        <f>IFERROR(L48*'COGS &amp; COSS'!H44,"")</f>
        <v/>
      </c>
      <c r="O48" s="364" t="str">
        <f t="shared" si="13"/>
        <v/>
      </c>
      <c r="P48" s="362"/>
      <c r="Q48" s="361" t="str">
        <f t="shared" si="14"/>
        <v/>
      </c>
      <c r="R48" s="368" t="str">
        <f t="shared" si="15"/>
        <v/>
      </c>
    </row>
    <row r="49" spans="2:27" ht="17.399999999999999" customHeight="1" x14ac:dyDescent="0.3">
      <c r="B49" s="356" t="str">
        <f>'COGS &amp; COSS'!F45</f>
        <v>Select</v>
      </c>
      <c r="C49" s="357">
        <f>'COGS &amp; COSS'!C45</f>
        <v>0</v>
      </c>
      <c r="D49" s="358" t="str">
        <f>'COGS &amp; COSS'!V45</f>
        <v/>
      </c>
      <c r="E49" s="359"/>
      <c r="F49" s="87"/>
      <c r="G49" s="360" t="str">
        <f t="shared" si="9"/>
        <v/>
      </c>
      <c r="H49" s="367">
        <f>IFERROR(F49*'COGS &amp; COSS'!H45,"")</f>
        <v>0</v>
      </c>
      <c r="I49" s="364" t="str">
        <f t="shared" si="10"/>
        <v/>
      </c>
      <c r="J49" s="362"/>
      <c r="K49" s="363" t="str">
        <f>IF(B49="Wholesale",('Pricing &amp; Financial Position'!D49*'Pricing &amp; Financial Position'!$O$6)+D49,IF(B49="Retail",($O$4*D49)+D49,""))</f>
        <v/>
      </c>
      <c r="L49" s="118" t="str">
        <f t="shared" si="11"/>
        <v/>
      </c>
      <c r="M49" s="360" t="str">
        <f t="shared" si="12"/>
        <v/>
      </c>
      <c r="N49" s="367" t="str">
        <f>IFERROR(L49*'COGS &amp; COSS'!H45,"")</f>
        <v/>
      </c>
      <c r="O49" s="364" t="str">
        <f t="shared" si="13"/>
        <v/>
      </c>
      <c r="P49" s="362"/>
      <c r="Q49" s="361" t="str">
        <f t="shared" si="14"/>
        <v/>
      </c>
      <c r="R49" s="368" t="str">
        <f t="shared" si="15"/>
        <v/>
      </c>
    </row>
    <row r="50" spans="2:27" ht="17.399999999999999" customHeight="1" x14ac:dyDescent="0.3">
      <c r="B50" s="356" t="str">
        <f>'COGS &amp; COSS'!F46</f>
        <v>Select</v>
      </c>
      <c r="C50" s="357">
        <f>'COGS &amp; COSS'!C46</f>
        <v>0</v>
      </c>
      <c r="D50" s="358" t="str">
        <f>'COGS &amp; COSS'!V46</f>
        <v/>
      </c>
      <c r="E50" s="359"/>
      <c r="F50" s="87"/>
      <c r="G50" s="360" t="str">
        <f t="shared" si="9"/>
        <v/>
      </c>
      <c r="H50" s="367">
        <f>IFERROR(F50*'COGS &amp; COSS'!H46,"")</f>
        <v>0</v>
      </c>
      <c r="I50" s="364" t="str">
        <f t="shared" si="10"/>
        <v/>
      </c>
      <c r="J50" s="362"/>
      <c r="K50" s="363" t="str">
        <f>IF(B50="Wholesale",('Pricing &amp; Financial Position'!D50*'Pricing &amp; Financial Position'!$O$6)+D50,IF(B50="Retail",($O$4*D50)+D50,""))</f>
        <v/>
      </c>
      <c r="L50" s="118" t="str">
        <f t="shared" si="11"/>
        <v/>
      </c>
      <c r="M50" s="360" t="str">
        <f t="shared" si="12"/>
        <v/>
      </c>
      <c r="N50" s="367" t="str">
        <f>IFERROR(L50*'COGS &amp; COSS'!H46,"")</f>
        <v/>
      </c>
      <c r="O50" s="364" t="str">
        <f t="shared" si="13"/>
        <v/>
      </c>
      <c r="P50" s="362"/>
      <c r="Q50" s="361" t="str">
        <f t="shared" si="14"/>
        <v/>
      </c>
      <c r="R50" s="368" t="str">
        <f t="shared" si="15"/>
        <v/>
      </c>
    </row>
    <row r="51" spans="2:27" ht="17.399999999999999" customHeight="1" x14ac:dyDescent="0.3">
      <c r="B51" s="356" t="str">
        <f>'COGS &amp; COSS'!F47</f>
        <v>Select</v>
      </c>
      <c r="C51" s="357">
        <f>'COGS &amp; COSS'!C47</f>
        <v>0</v>
      </c>
      <c r="D51" s="358" t="str">
        <f>'COGS &amp; COSS'!V47</f>
        <v/>
      </c>
      <c r="E51" s="359"/>
      <c r="F51" s="87"/>
      <c r="G51" s="360" t="str">
        <f t="shared" si="9"/>
        <v/>
      </c>
      <c r="H51" s="367">
        <f>IFERROR(F51*'COGS &amp; COSS'!H47,"")</f>
        <v>0</v>
      </c>
      <c r="I51" s="364" t="str">
        <f t="shared" si="10"/>
        <v/>
      </c>
      <c r="J51" s="362"/>
      <c r="K51" s="363" t="str">
        <f>IF(B51="Wholesale",('Pricing &amp; Financial Position'!D51*'Pricing &amp; Financial Position'!$O$6)+D51,IF(B51="Retail",($O$4*D51)+D51,""))</f>
        <v/>
      </c>
      <c r="L51" s="118" t="str">
        <f t="shared" si="11"/>
        <v/>
      </c>
      <c r="M51" s="360" t="str">
        <f t="shared" si="12"/>
        <v/>
      </c>
      <c r="N51" s="367" t="str">
        <f>IFERROR(L51*'COGS &amp; COSS'!H47,"")</f>
        <v/>
      </c>
      <c r="O51" s="364" t="str">
        <f t="shared" si="13"/>
        <v/>
      </c>
      <c r="P51" s="362"/>
      <c r="Q51" s="361" t="str">
        <f t="shared" si="14"/>
        <v/>
      </c>
      <c r="R51" s="368" t="str">
        <f t="shared" si="15"/>
        <v/>
      </c>
    </row>
    <row r="52" spans="2:27" ht="17.399999999999999" customHeight="1" x14ac:dyDescent="0.3">
      <c r="B52" s="356" t="str">
        <f>'COGS &amp; COSS'!F48</f>
        <v>Select</v>
      </c>
      <c r="C52" s="357">
        <f>'COGS &amp; COSS'!C48</f>
        <v>0</v>
      </c>
      <c r="D52" s="358" t="str">
        <f>'COGS &amp; COSS'!V48</f>
        <v/>
      </c>
      <c r="E52" s="359"/>
      <c r="F52" s="87"/>
      <c r="G52" s="360" t="str">
        <f t="shared" si="9"/>
        <v/>
      </c>
      <c r="H52" s="367">
        <f>IFERROR(F52*'COGS &amp; COSS'!H48,"")</f>
        <v>0</v>
      </c>
      <c r="I52" s="364" t="str">
        <f t="shared" si="10"/>
        <v/>
      </c>
      <c r="J52" s="362"/>
      <c r="K52" s="363" t="str">
        <f>IF(B52="Wholesale",('Pricing &amp; Financial Position'!D52*'Pricing &amp; Financial Position'!$O$6)+D52,IF(B52="Retail",($O$4*D52)+D52,""))</f>
        <v/>
      </c>
      <c r="L52" s="118" t="str">
        <f t="shared" si="11"/>
        <v/>
      </c>
      <c r="M52" s="360" t="str">
        <f t="shared" si="12"/>
        <v/>
      </c>
      <c r="N52" s="367" t="str">
        <f>IFERROR(L52*'COGS &amp; COSS'!H48,"")</f>
        <v/>
      </c>
      <c r="O52" s="364" t="str">
        <f t="shared" si="13"/>
        <v/>
      </c>
      <c r="P52" s="362"/>
      <c r="Q52" s="361" t="str">
        <f t="shared" si="14"/>
        <v/>
      </c>
      <c r="R52" s="368" t="str">
        <f t="shared" si="15"/>
        <v/>
      </c>
    </row>
    <row r="53" spans="2:27" ht="17.399999999999999" customHeight="1" x14ac:dyDescent="0.3">
      <c r="B53" s="356" t="str">
        <f>'COGS &amp; COSS'!F49</f>
        <v>Select</v>
      </c>
      <c r="C53" s="357">
        <f>'COGS &amp; COSS'!C49</f>
        <v>0</v>
      </c>
      <c r="D53" s="358" t="str">
        <f>'COGS &amp; COSS'!V49</f>
        <v/>
      </c>
      <c r="E53" s="359"/>
      <c r="F53" s="87"/>
      <c r="G53" s="360" t="str">
        <f t="shared" si="9"/>
        <v/>
      </c>
      <c r="H53" s="367">
        <f>IFERROR(F53*'COGS &amp; COSS'!H49,"")</f>
        <v>0</v>
      </c>
      <c r="I53" s="364" t="str">
        <f t="shared" si="10"/>
        <v/>
      </c>
      <c r="J53" s="362"/>
      <c r="K53" s="363" t="str">
        <f>IF(B53="Wholesale",('Pricing &amp; Financial Position'!D53*'Pricing &amp; Financial Position'!$O$6)+D53,IF(B53="Retail",($O$4*D53)+D53,""))</f>
        <v/>
      </c>
      <c r="L53" s="118" t="str">
        <f t="shared" si="11"/>
        <v/>
      </c>
      <c r="M53" s="360" t="str">
        <f t="shared" si="12"/>
        <v/>
      </c>
      <c r="N53" s="367" t="str">
        <f>IFERROR(L53*'COGS &amp; COSS'!H49,"")</f>
        <v/>
      </c>
      <c r="O53" s="364" t="str">
        <f t="shared" si="13"/>
        <v/>
      </c>
      <c r="P53" s="362"/>
      <c r="Q53" s="361" t="str">
        <f t="shared" si="14"/>
        <v/>
      </c>
      <c r="R53" s="368" t="str">
        <f t="shared" si="15"/>
        <v/>
      </c>
    </row>
    <row r="54" spans="2:27" ht="17.399999999999999" customHeight="1" x14ac:dyDescent="0.3">
      <c r="B54" s="356" t="str">
        <f>'COGS &amp; COSS'!F50</f>
        <v>Select</v>
      </c>
      <c r="C54" s="357">
        <f>'COGS &amp; COSS'!C50</f>
        <v>0</v>
      </c>
      <c r="D54" s="358" t="str">
        <f>'COGS &amp; COSS'!V50</f>
        <v/>
      </c>
      <c r="E54" s="359"/>
      <c r="F54" s="87"/>
      <c r="G54" s="360" t="str">
        <f t="shared" si="9"/>
        <v/>
      </c>
      <c r="H54" s="367">
        <f>IFERROR(F54*'COGS &amp; COSS'!H50,"")</f>
        <v>0</v>
      </c>
      <c r="I54" s="364" t="str">
        <f t="shared" si="10"/>
        <v/>
      </c>
      <c r="J54" s="362"/>
      <c r="K54" s="363" t="str">
        <f>IF(B54="Wholesale",('Pricing &amp; Financial Position'!D54*'Pricing &amp; Financial Position'!$O$6)+D54,IF(B54="Retail",($O$4*D54)+D54,""))</f>
        <v/>
      </c>
      <c r="L54" s="118" t="str">
        <f t="shared" si="11"/>
        <v/>
      </c>
      <c r="M54" s="360" t="str">
        <f t="shared" si="12"/>
        <v/>
      </c>
      <c r="N54" s="367" t="str">
        <f>IFERROR(L54*'COGS &amp; COSS'!H50,"")</f>
        <v/>
      </c>
      <c r="O54" s="364" t="str">
        <f t="shared" si="13"/>
        <v/>
      </c>
      <c r="P54" s="362"/>
      <c r="Q54" s="361" t="str">
        <f t="shared" si="14"/>
        <v/>
      </c>
      <c r="R54" s="368" t="str">
        <f t="shared" si="15"/>
        <v/>
      </c>
    </row>
    <row r="55" spans="2:27" ht="17.399999999999999" customHeight="1" x14ac:dyDescent="0.3">
      <c r="B55" s="356" t="str">
        <f>'COGS &amp; COSS'!F51</f>
        <v>Select</v>
      </c>
      <c r="C55" s="357">
        <f>'COGS &amp; COSS'!C51</f>
        <v>0</v>
      </c>
      <c r="D55" s="358" t="str">
        <f>'COGS &amp; COSS'!V51</f>
        <v/>
      </c>
      <c r="E55" s="359"/>
      <c r="F55" s="87"/>
      <c r="G55" s="360" t="str">
        <f t="shared" si="9"/>
        <v/>
      </c>
      <c r="H55" s="367">
        <f>IFERROR(F55*'COGS &amp; COSS'!H51,"")</f>
        <v>0</v>
      </c>
      <c r="I55" s="364" t="str">
        <f t="shared" si="10"/>
        <v/>
      </c>
      <c r="J55" s="362"/>
      <c r="K55" s="363" t="str">
        <f>IF(B55="Wholesale",('Pricing &amp; Financial Position'!D55*'Pricing &amp; Financial Position'!$O$6)+D55,IF(B55="Retail",($O$4*D55)+D55,""))</f>
        <v/>
      </c>
      <c r="L55" s="118" t="str">
        <f t="shared" si="11"/>
        <v/>
      </c>
      <c r="M55" s="360" t="str">
        <f t="shared" si="12"/>
        <v/>
      </c>
      <c r="N55" s="367" t="str">
        <f>IFERROR(L55*'COGS &amp; COSS'!H51,"")</f>
        <v/>
      </c>
      <c r="O55" s="364" t="str">
        <f t="shared" si="13"/>
        <v/>
      </c>
      <c r="P55" s="362"/>
      <c r="Q55" s="361" t="str">
        <f t="shared" si="14"/>
        <v/>
      </c>
      <c r="R55" s="368" t="str">
        <f t="shared" si="15"/>
        <v/>
      </c>
    </row>
    <row r="56" spans="2:27" ht="17.399999999999999" customHeight="1" x14ac:dyDescent="0.3">
      <c r="B56" s="356" t="str">
        <f>'COGS &amp; COSS'!F52</f>
        <v>Select</v>
      </c>
      <c r="C56" s="357">
        <f>'COGS &amp; COSS'!C52</f>
        <v>0</v>
      </c>
      <c r="D56" s="358" t="str">
        <f>'COGS &amp; COSS'!V52</f>
        <v/>
      </c>
      <c r="E56" s="359"/>
      <c r="F56" s="87"/>
      <c r="G56" s="360" t="str">
        <f t="shared" si="9"/>
        <v/>
      </c>
      <c r="H56" s="367">
        <f>IFERROR(F56*'COGS &amp; COSS'!H52,"")</f>
        <v>0</v>
      </c>
      <c r="I56" s="364" t="str">
        <f t="shared" si="10"/>
        <v/>
      </c>
      <c r="J56" s="362"/>
      <c r="K56" s="363" t="str">
        <f>IF(B56="Wholesale",('Pricing &amp; Financial Position'!D56*'Pricing &amp; Financial Position'!$O$6)+D56,IF(B56="Retail",($O$4*D56)+D56,""))</f>
        <v/>
      </c>
      <c r="L56" s="118" t="str">
        <f t="shared" si="11"/>
        <v/>
      </c>
      <c r="M56" s="360" t="str">
        <f t="shared" si="12"/>
        <v/>
      </c>
      <c r="N56" s="367" t="str">
        <f>IFERROR(L56*'COGS &amp; COSS'!H52,"")</f>
        <v/>
      </c>
      <c r="O56" s="364" t="str">
        <f t="shared" si="13"/>
        <v/>
      </c>
      <c r="P56" s="362"/>
      <c r="Q56" s="361" t="str">
        <f t="shared" si="14"/>
        <v/>
      </c>
      <c r="R56" s="368" t="str">
        <f t="shared" si="15"/>
        <v/>
      </c>
    </row>
    <row r="57" spans="2:27" ht="17.399999999999999" customHeight="1" x14ac:dyDescent="0.3">
      <c r="B57" s="356" t="str">
        <f>'COGS &amp; COSS'!F53</f>
        <v>Select</v>
      </c>
      <c r="C57" s="357">
        <f>'COGS &amp; COSS'!C53</f>
        <v>0</v>
      </c>
      <c r="D57" s="358" t="str">
        <f>'COGS &amp; COSS'!V53</f>
        <v/>
      </c>
      <c r="E57" s="359"/>
      <c r="F57" s="87"/>
      <c r="G57" s="360" t="str">
        <f t="shared" si="9"/>
        <v/>
      </c>
      <c r="H57" s="367">
        <f>IFERROR(F57*'COGS &amp; COSS'!H53,"")</f>
        <v>0</v>
      </c>
      <c r="I57" s="364" t="str">
        <f t="shared" si="10"/>
        <v/>
      </c>
      <c r="J57" s="362"/>
      <c r="K57" s="363" t="str">
        <f>IF(B57="Wholesale",('Pricing &amp; Financial Position'!D57*'Pricing &amp; Financial Position'!$O$6)+D57,IF(B57="Retail",($O$4*D57)+D57,""))</f>
        <v/>
      </c>
      <c r="L57" s="118" t="str">
        <f t="shared" si="11"/>
        <v/>
      </c>
      <c r="M57" s="360" t="str">
        <f t="shared" si="12"/>
        <v/>
      </c>
      <c r="N57" s="367" t="str">
        <f>IFERROR(L57*'COGS &amp; COSS'!H53,"")</f>
        <v/>
      </c>
      <c r="O57" s="364" t="str">
        <f t="shared" si="13"/>
        <v/>
      </c>
      <c r="P57" s="362"/>
      <c r="Q57" s="361" t="str">
        <f t="shared" si="14"/>
        <v/>
      </c>
      <c r="R57" s="368" t="str">
        <f t="shared" si="15"/>
        <v/>
      </c>
    </row>
    <row r="58" spans="2:27" ht="17.399999999999999" customHeight="1" x14ac:dyDescent="0.3">
      <c r="B58" s="356" t="str">
        <f>'COGS &amp; COSS'!F54</f>
        <v>Select</v>
      </c>
      <c r="C58" s="357">
        <f>'COGS &amp; COSS'!C54</f>
        <v>0</v>
      </c>
      <c r="D58" s="358" t="str">
        <f>'COGS &amp; COSS'!V54</f>
        <v/>
      </c>
      <c r="E58" s="359"/>
      <c r="F58" s="87"/>
      <c r="G58" s="360" t="str">
        <f t="shared" si="9"/>
        <v/>
      </c>
      <c r="H58" s="367">
        <f>IFERROR(F58*'COGS &amp; COSS'!H54,"")</f>
        <v>0</v>
      </c>
      <c r="I58" s="364" t="str">
        <f t="shared" si="10"/>
        <v/>
      </c>
      <c r="J58" s="362"/>
      <c r="K58" s="363" t="str">
        <f>IF(B58="Wholesale",('Pricing &amp; Financial Position'!D58*'Pricing &amp; Financial Position'!$O$6)+D58,IF(B58="Retail",($O$4*D58)+D58,""))</f>
        <v/>
      </c>
      <c r="L58" s="118" t="str">
        <f t="shared" si="11"/>
        <v/>
      </c>
      <c r="M58" s="360" t="str">
        <f t="shared" si="12"/>
        <v/>
      </c>
      <c r="N58" s="367" t="str">
        <f>IFERROR(L58*'COGS &amp; COSS'!H54,"")</f>
        <v/>
      </c>
      <c r="O58" s="364" t="str">
        <f t="shared" si="13"/>
        <v/>
      </c>
      <c r="P58" s="362"/>
      <c r="Q58" s="361" t="str">
        <f t="shared" si="14"/>
        <v/>
      </c>
      <c r="R58" s="368" t="str">
        <f t="shared" si="15"/>
        <v/>
      </c>
    </row>
    <row r="59" spans="2:27" ht="17.399999999999999" customHeight="1" x14ac:dyDescent="0.3">
      <c r="B59" s="356" t="str">
        <f>'COGS &amp; COSS'!F55</f>
        <v>Select</v>
      </c>
      <c r="C59" s="357">
        <f>'COGS &amp; COSS'!C55</f>
        <v>0</v>
      </c>
      <c r="D59" s="358" t="str">
        <f>'COGS &amp; COSS'!V55</f>
        <v/>
      </c>
      <c r="E59" s="359"/>
      <c r="F59" s="87"/>
      <c r="G59" s="360" t="str">
        <f t="shared" si="9"/>
        <v/>
      </c>
      <c r="H59" s="367">
        <f>IFERROR(F59*'COGS &amp; COSS'!H55,"")</f>
        <v>0</v>
      </c>
      <c r="I59" s="364" t="str">
        <f t="shared" si="10"/>
        <v/>
      </c>
      <c r="J59" s="362"/>
      <c r="K59" s="363" t="str">
        <f>IF(B59="Wholesale",('Pricing &amp; Financial Position'!D59*'Pricing &amp; Financial Position'!$O$6)+D59,IF(B59="Retail",($O$4*D59)+D59,""))</f>
        <v/>
      </c>
      <c r="L59" s="118" t="str">
        <f t="shared" si="11"/>
        <v/>
      </c>
      <c r="M59" s="360" t="str">
        <f t="shared" si="12"/>
        <v/>
      </c>
      <c r="N59" s="367" t="str">
        <f>IFERROR(L59*'COGS &amp; COSS'!H55,"")</f>
        <v/>
      </c>
      <c r="O59" s="364" t="str">
        <f t="shared" si="13"/>
        <v/>
      </c>
      <c r="P59" s="362"/>
      <c r="Q59" s="361" t="str">
        <f t="shared" si="14"/>
        <v/>
      </c>
      <c r="R59" s="368" t="str">
        <f t="shared" si="15"/>
        <v/>
      </c>
    </row>
    <row r="60" spans="2:27" ht="17.399999999999999" customHeight="1" x14ac:dyDescent="0.3">
      <c r="B60" s="356" t="str">
        <f>'COGS &amp; COSS'!F56</f>
        <v>Select</v>
      </c>
      <c r="C60" s="357">
        <f>'COGS &amp; COSS'!C56</f>
        <v>0</v>
      </c>
      <c r="D60" s="358" t="str">
        <f>'COGS &amp; COSS'!V56</f>
        <v/>
      </c>
      <c r="E60" s="359"/>
      <c r="F60" s="87"/>
      <c r="G60" s="360" t="str">
        <f t="shared" si="9"/>
        <v/>
      </c>
      <c r="H60" s="367">
        <f>IFERROR(F60*'COGS &amp; COSS'!H56,"")</f>
        <v>0</v>
      </c>
      <c r="I60" s="364" t="str">
        <f t="shared" si="10"/>
        <v/>
      </c>
      <c r="J60" s="362"/>
      <c r="K60" s="363" t="str">
        <f>IF(B60="Wholesale",('Pricing &amp; Financial Position'!D60*'Pricing &amp; Financial Position'!$O$6)+D60,IF(B60="Retail",($O$4*D60)+D60,""))</f>
        <v/>
      </c>
      <c r="L60" s="118" t="str">
        <f t="shared" si="11"/>
        <v/>
      </c>
      <c r="M60" s="360" t="str">
        <f t="shared" si="12"/>
        <v/>
      </c>
      <c r="N60" s="367" t="str">
        <f>IFERROR(L60*'COGS &amp; COSS'!H56,"")</f>
        <v/>
      </c>
      <c r="O60" s="364" t="str">
        <f t="shared" si="13"/>
        <v/>
      </c>
      <c r="P60" s="362"/>
      <c r="Q60" s="361" t="str">
        <f t="shared" si="14"/>
        <v/>
      </c>
      <c r="R60" s="368" t="str">
        <f t="shared" si="15"/>
        <v/>
      </c>
      <c r="T60" s="571"/>
      <c r="U60" s="397"/>
      <c r="V60" s="397"/>
      <c r="W60" s="398"/>
      <c r="X60" s="398"/>
      <c r="Y60" s="398"/>
      <c r="Z60" s="398"/>
      <c r="AA60" s="398"/>
    </row>
    <row r="61" spans="2:27" ht="17.399999999999999" customHeight="1" x14ac:dyDescent="0.3">
      <c r="B61" s="356" t="str">
        <f>'COGS &amp; COSS'!F57</f>
        <v>Select</v>
      </c>
      <c r="C61" s="357">
        <f>'COGS &amp; COSS'!C57</f>
        <v>0</v>
      </c>
      <c r="D61" s="358" t="str">
        <f>'COGS &amp; COSS'!V57</f>
        <v/>
      </c>
      <c r="E61" s="359"/>
      <c r="F61" s="87"/>
      <c r="G61" s="360" t="str">
        <f t="shared" si="9"/>
        <v/>
      </c>
      <c r="H61" s="367">
        <f>IFERROR(F61*'COGS &amp; COSS'!H57,"")</f>
        <v>0</v>
      </c>
      <c r="I61" s="364" t="str">
        <f t="shared" si="10"/>
        <v/>
      </c>
      <c r="J61" s="362"/>
      <c r="K61" s="363" t="str">
        <f>IF(B61="Wholesale",('Pricing &amp; Financial Position'!D61*'Pricing &amp; Financial Position'!$O$6)+D61,IF(B61="Retail",($O$4*D61)+D61,""))</f>
        <v/>
      </c>
      <c r="L61" s="118" t="str">
        <f t="shared" si="11"/>
        <v/>
      </c>
      <c r="M61" s="360" t="str">
        <f t="shared" si="12"/>
        <v/>
      </c>
      <c r="N61" s="367" t="str">
        <f>IFERROR(L61*'COGS &amp; COSS'!H57,"")</f>
        <v/>
      </c>
      <c r="O61" s="364" t="str">
        <f t="shared" si="13"/>
        <v/>
      </c>
      <c r="P61" s="362"/>
      <c r="Q61" s="361" t="str">
        <f t="shared" si="14"/>
        <v/>
      </c>
      <c r="R61" s="368" t="str">
        <f t="shared" si="15"/>
        <v/>
      </c>
      <c r="T61" s="571"/>
      <c r="U61" s="399"/>
      <c r="V61" s="316"/>
      <c r="W61" s="398"/>
      <c r="X61" s="400"/>
      <c r="Y61" s="398"/>
      <c r="Z61" s="400"/>
      <c r="AA61" s="398"/>
    </row>
    <row r="62" spans="2:27" ht="17.399999999999999" customHeight="1" x14ac:dyDescent="0.3">
      <c r="B62" s="356" t="str">
        <f>'COGS &amp; COSS'!F58</f>
        <v>Select</v>
      </c>
      <c r="C62" s="357">
        <f>'COGS &amp; COSS'!C58</f>
        <v>0</v>
      </c>
      <c r="D62" s="358" t="str">
        <f>'COGS &amp; COSS'!V58</f>
        <v/>
      </c>
      <c r="E62" s="359"/>
      <c r="F62" s="87"/>
      <c r="G62" s="360" t="str">
        <f t="shared" si="9"/>
        <v/>
      </c>
      <c r="H62" s="367">
        <f>IFERROR(F62*'COGS &amp; COSS'!H58,"")</f>
        <v>0</v>
      </c>
      <c r="I62" s="364" t="str">
        <f t="shared" si="10"/>
        <v/>
      </c>
      <c r="J62" s="362"/>
      <c r="K62" s="363" t="str">
        <f>IF(B62="Wholesale",('Pricing &amp; Financial Position'!D62*'Pricing &amp; Financial Position'!$O$6)+D62,IF(B62="Retail",($O$4*D62)+D62,""))</f>
        <v/>
      </c>
      <c r="L62" s="118" t="str">
        <f t="shared" si="11"/>
        <v/>
      </c>
      <c r="M62" s="360" t="str">
        <f t="shared" si="12"/>
        <v/>
      </c>
      <c r="N62" s="367" t="str">
        <f>IFERROR(L62*'COGS &amp; COSS'!H58,"")</f>
        <v/>
      </c>
      <c r="O62" s="364" t="str">
        <f t="shared" si="13"/>
        <v/>
      </c>
      <c r="P62" s="362"/>
      <c r="Q62" s="361" t="str">
        <f t="shared" si="14"/>
        <v/>
      </c>
      <c r="R62" s="368" t="str">
        <f t="shared" si="15"/>
        <v/>
      </c>
      <c r="T62" s="571"/>
      <c r="U62" s="399"/>
      <c r="V62" s="316"/>
      <c r="W62" s="398"/>
      <c r="X62" s="400"/>
      <c r="Y62" s="398"/>
      <c r="Z62" s="400"/>
      <c r="AA62" s="398"/>
    </row>
    <row r="63" spans="2:27" ht="17.399999999999999" customHeight="1" x14ac:dyDescent="0.3">
      <c r="B63" s="356" t="str">
        <f>'COGS &amp; COSS'!F59</f>
        <v>Select</v>
      </c>
      <c r="C63" s="357">
        <f>'COGS &amp; COSS'!C59</f>
        <v>0</v>
      </c>
      <c r="D63" s="358" t="str">
        <f>'COGS &amp; COSS'!V59</f>
        <v/>
      </c>
      <c r="E63" s="359"/>
      <c r="F63" s="87"/>
      <c r="G63" s="360" t="str">
        <f t="shared" si="9"/>
        <v/>
      </c>
      <c r="H63" s="367">
        <f>IFERROR(F63*'COGS &amp; COSS'!H59,"")</f>
        <v>0</v>
      </c>
      <c r="I63" s="364" t="str">
        <f t="shared" si="10"/>
        <v/>
      </c>
      <c r="J63" s="362"/>
      <c r="K63" s="363" t="str">
        <f>IF(B63="Wholesale",('Pricing &amp; Financial Position'!D63*'Pricing &amp; Financial Position'!$O$6)+D63,IF(B63="Retail",($O$4*D63)+D63,""))</f>
        <v/>
      </c>
      <c r="L63" s="118" t="str">
        <f t="shared" si="11"/>
        <v/>
      </c>
      <c r="M63" s="360" t="str">
        <f t="shared" si="12"/>
        <v/>
      </c>
      <c r="N63" s="367" t="str">
        <f>IFERROR(L63*'COGS &amp; COSS'!H59,"")</f>
        <v/>
      </c>
      <c r="O63" s="364" t="str">
        <f t="shared" si="13"/>
        <v/>
      </c>
      <c r="P63" s="362"/>
      <c r="Q63" s="361" t="str">
        <f t="shared" si="14"/>
        <v/>
      </c>
      <c r="R63" s="368" t="str">
        <f t="shared" si="15"/>
        <v/>
      </c>
      <c r="T63" s="571"/>
      <c r="U63" s="401"/>
      <c r="V63" s="401"/>
      <c r="W63" s="388"/>
      <c r="X63" s="398"/>
      <c r="Y63" s="398"/>
      <c r="Z63" s="398"/>
      <c r="AA63" s="398"/>
    </row>
    <row r="64" spans="2:27" ht="17.399999999999999" customHeight="1" x14ac:dyDescent="0.3">
      <c r="B64" s="356" t="str">
        <f>'COGS &amp; COSS'!F60</f>
        <v>Select</v>
      </c>
      <c r="C64" s="357">
        <f>'COGS &amp; COSS'!C60</f>
        <v>0</v>
      </c>
      <c r="D64" s="358" t="str">
        <f>'COGS &amp; COSS'!V60</f>
        <v/>
      </c>
      <c r="E64" s="359"/>
      <c r="F64" s="87"/>
      <c r="G64" s="360" t="str">
        <f t="shared" si="9"/>
        <v/>
      </c>
      <c r="H64" s="367">
        <f>IFERROR(F64*'COGS &amp; COSS'!H60,"")</f>
        <v>0</v>
      </c>
      <c r="I64" s="364" t="str">
        <f t="shared" si="10"/>
        <v/>
      </c>
      <c r="J64" s="362"/>
      <c r="K64" s="363" t="str">
        <f>IF(B64="Wholesale",('Pricing &amp; Financial Position'!D64*'Pricing &amp; Financial Position'!$O$6)+D64,IF(B64="Retail",($O$4*D64)+D64,""))</f>
        <v/>
      </c>
      <c r="L64" s="118" t="str">
        <f t="shared" si="11"/>
        <v/>
      </c>
      <c r="M64" s="360" t="str">
        <f t="shared" si="12"/>
        <v/>
      </c>
      <c r="N64" s="367" t="str">
        <f>IFERROR(L64*'COGS &amp; COSS'!H60,"")</f>
        <v/>
      </c>
      <c r="O64" s="364" t="str">
        <f t="shared" si="13"/>
        <v/>
      </c>
      <c r="P64" s="362"/>
      <c r="Q64" s="361" t="str">
        <f t="shared" si="14"/>
        <v/>
      </c>
      <c r="R64" s="368" t="str">
        <f t="shared" si="15"/>
        <v/>
      </c>
      <c r="T64" s="571"/>
      <c r="U64" s="395"/>
      <c r="V64" s="395"/>
      <c r="W64" s="398"/>
      <c r="X64" s="398"/>
      <c r="Y64" s="398"/>
      <c r="Z64" s="398"/>
      <c r="AA64" s="398"/>
    </row>
    <row r="65" spans="2:27" ht="17.399999999999999" customHeight="1" x14ac:dyDescent="0.3">
      <c r="B65" s="356" t="str">
        <f>'COGS &amp; COSS'!F61</f>
        <v>Select</v>
      </c>
      <c r="C65" s="357">
        <f>'COGS &amp; COSS'!C61</f>
        <v>0</v>
      </c>
      <c r="D65" s="358" t="str">
        <f>'COGS &amp; COSS'!V61</f>
        <v/>
      </c>
      <c r="E65" s="359"/>
      <c r="F65" s="87"/>
      <c r="G65" s="360" t="str">
        <f t="shared" si="9"/>
        <v/>
      </c>
      <c r="H65" s="367">
        <f>IFERROR(F65*'COGS &amp; COSS'!H61,"")</f>
        <v>0</v>
      </c>
      <c r="I65" s="364" t="str">
        <f t="shared" si="10"/>
        <v/>
      </c>
      <c r="J65" s="362"/>
      <c r="K65" s="363" t="str">
        <f>IF(B65="Wholesale",('Pricing &amp; Financial Position'!D65*'Pricing &amp; Financial Position'!$O$6)+D65,IF(B65="Retail",($O$4*D65)+D65,""))</f>
        <v/>
      </c>
      <c r="L65" s="118" t="str">
        <f t="shared" si="11"/>
        <v/>
      </c>
      <c r="M65" s="360" t="str">
        <f t="shared" si="12"/>
        <v/>
      </c>
      <c r="N65" s="367" t="str">
        <f>IFERROR(L65*'COGS &amp; COSS'!H61,"")</f>
        <v/>
      </c>
      <c r="O65" s="364" t="str">
        <f t="shared" si="13"/>
        <v/>
      </c>
      <c r="P65" s="362"/>
      <c r="Q65" s="361" t="str">
        <f t="shared" si="14"/>
        <v/>
      </c>
      <c r="R65" s="368" t="str">
        <f t="shared" si="15"/>
        <v/>
      </c>
      <c r="T65" s="571"/>
      <c r="U65" s="395"/>
      <c r="V65" s="395"/>
      <c r="W65" s="402"/>
      <c r="X65" s="403"/>
      <c r="Y65" s="402"/>
      <c r="Z65" s="404"/>
      <c r="AA65" s="402"/>
    </row>
    <row r="66" spans="2:27" ht="17.399999999999999" customHeight="1" x14ac:dyDescent="0.3">
      <c r="B66" s="356" t="str">
        <f>'COGS &amp; COSS'!F62</f>
        <v>Select</v>
      </c>
      <c r="C66" s="357">
        <f>'COGS &amp; COSS'!C62</f>
        <v>0</v>
      </c>
      <c r="D66" s="358" t="str">
        <f>'COGS &amp; COSS'!V62</f>
        <v/>
      </c>
      <c r="E66" s="359"/>
      <c r="F66" s="87"/>
      <c r="G66" s="360" t="str">
        <f t="shared" si="9"/>
        <v/>
      </c>
      <c r="H66" s="367">
        <f>IFERROR(F66*'COGS &amp; COSS'!H62,"")</f>
        <v>0</v>
      </c>
      <c r="I66" s="364" t="str">
        <f t="shared" si="10"/>
        <v/>
      </c>
      <c r="J66" s="362"/>
      <c r="K66" s="363" t="str">
        <f>IF(B66="Wholesale",('Pricing &amp; Financial Position'!D66*'Pricing &amp; Financial Position'!$O$6)+D66,IF(B66="Retail",($O$4*D66)+D66,""))</f>
        <v/>
      </c>
      <c r="L66" s="118" t="str">
        <f t="shared" si="11"/>
        <v/>
      </c>
      <c r="M66" s="360" t="str">
        <f t="shared" si="12"/>
        <v/>
      </c>
      <c r="N66" s="367" t="str">
        <f>IFERROR(L66*'COGS &amp; COSS'!H62,"")</f>
        <v/>
      </c>
      <c r="O66" s="364" t="str">
        <f t="shared" si="13"/>
        <v/>
      </c>
      <c r="P66" s="362"/>
      <c r="Q66" s="361" t="str">
        <f t="shared" si="14"/>
        <v/>
      </c>
      <c r="R66" s="368" t="str">
        <f t="shared" si="15"/>
        <v/>
      </c>
      <c r="T66" s="395"/>
      <c r="U66" s="395"/>
      <c r="V66" s="395"/>
      <c r="W66" s="396"/>
      <c r="X66" s="396"/>
      <c r="Y66" s="396"/>
      <c r="Z66" s="396"/>
      <c r="AA66" s="396"/>
    </row>
    <row r="67" spans="2:27" ht="17.399999999999999" customHeight="1" x14ac:dyDescent="0.3">
      <c r="B67" s="356" t="str">
        <f>'COGS &amp; COSS'!F63</f>
        <v>Select</v>
      </c>
      <c r="C67" s="357">
        <f>'COGS &amp; COSS'!C63</f>
        <v>0</v>
      </c>
      <c r="D67" s="358" t="str">
        <f>'COGS &amp; COSS'!V63</f>
        <v/>
      </c>
      <c r="E67" s="359"/>
      <c r="F67" s="87"/>
      <c r="G67" s="360" t="str">
        <f t="shared" si="9"/>
        <v/>
      </c>
      <c r="H67" s="367">
        <f>IFERROR(F67*'COGS &amp; COSS'!H63,"")</f>
        <v>0</v>
      </c>
      <c r="I67" s="364" t="str">
        <f t="shared" si="10"/>
        <v/>
      </c>
      <c r="J67" s="362"/>
      <c r="K67" s="363" t="str">
        <f>IF(B67="Wholesale",('Pricing &amp; Financial Position'!D67*'Pricing &amp; Financial Position'!$O$6)+D67,IF(B67="Retail",($O$4*D67)+D67,""))</f>
        <v/>
      </c>
      <c r="L67" s="118" t="str">
        <f t="shared" si="11"/>
        <v/>
      </c>
      <c r="M67" s="360" t="str">
        <f t="shared" si="12"/>
        <v/>
      </c>
      <c r="N67" s="367" t="str">
        <f>IFERROR(L67*'COGS &amp; COSS'!H63,"")</f>
        <v/>
      </c>
      <c r="O67" s="364" t="str">
        <f t="shared" si="13"/>
        <v/>
      </c>
      <c r="P67" s="362"/>
      <c r="Q67" s="361" t="str">
        <f t="shared" si="14"/>
        <v/>
      </c>
      <c r="R67" s="368" t="str">
        <f t="shared" si="15"/>
        <v/>
      </c>
      <c r="T67" s="571"/>
      <c r="U67" s="395"/>
      <c r="V67" s="395"/>
      <c r="W67" s="398"/>
      <c r="X67" s="389"/>
      <c r="Y67" s="398"/>
      <c r="Z67" s="389"/>
      <c r="AA67" s="398"/>
    </row>
    <row r="68" spans="2:27" ht="17.399999999999999" customHeight="1" x14ac:dyDescent="0.3">
      <c r="B68" s="356" t="str">
        <f>'COGS &amp; COSS'!F64</f>
        <v>Select</v>
      </c>
      <c r="C68" s="357">
        <f>'COGS &amp; COSS'!C64</f>
        <v>0</v>
      </c>
      <c r="D68" s="358" t="str">
        <f>'COGS &amp; COSS'!V64</f>
        <v/>
      </c>
      <c r="E68" s="359"/>
      <c r="F68" s="87"/>
      <c r="G68" s="360" t="str">
        <f t="shared" si="9"/>
        <v/>
      </c>
      <c r="H68" s="367">
        <f>IFERROR(F68*'COGS &amp; COSS'!H64,"")</f>
        <v>0</v>
      </c>
      <c r="I68" s="364" t="str">
        <f t="shared" si="10"/>
        <v/>
      </c>
      <c r="J68" s="362"/>
      <c r="K68" s="363" t="str">
        <f>IF(B68="Wholesale",('Pricing &amp; Financial Position'!D68*'Pricing &amp; Financial Position'!$O$6)+D68,IF(B68="Retail",($O$4*D68)+D68,""))</f>
        <v/>
      </c>
      <c r="L68" s="118" t="str">
        <f t="shared" si="11"/>
        <v/>
      </c>
      <c r="M68" s="360" t="str">
        <f t="shared" si="12"/>
        <v/>
      </c>
      <c r="N68" s="367" t="str">
        <f>IFERROR(L68*'COGS &amp; COSS'!H64,"")</f>
        <v/>
      </c>
      <c r="O68" s="364" t="str">
        <f t="shared" si="13"/>
        <v/>
      </c>
      <c r="P68" s="362"/>
      <c r="Q68" s="361" t="str">
        <f t="shared" si="14"/>
        <v/>
      </c>
      <c r="R68" s="368" t="str">
        <f t="shared" si="15"/>
        <v/>
      </c>
      <c r="T68" s="571"/>
      <c r="U68" s="395"/>
      <c r="V68" s="395"/>
      <c r="W68" s="398"/>
      <c r="X68" s="389"/>
      <c r="Y68" s="398"/>
      <c r="Z68" s="389"/>
      <c r="AA68" s="398"/>
    </row>
    <row r="69" spans="2:27" ht="17.399999999999999" customHeight="1" x14ac:dyDescent="0.3">
      <c r="B69" s="356" t="str">
        <f>'COGS &amp; COSS'!F65</f>
        <v>Select</v>
      </c>
      <c r="C69" s="357">
        <f>'COGS &amp; COSS'!C65</f>
        <v>0</v>
      </c>
      <c r="D69" s="358" t="str">
        <f>'COGS &amp; COSS'!V65</f>
        <v/>
      </c>
      <c r="E69" s="359"/>
      <c r="F69" s="87"/>
      <c r="G69" s="360" t="str">
        <f t="shared" si="9"/>
        <v/>
      </c>
      <c r="H69" s="367">
        <f>IFERROR(F69*'COGS &amp; COSS'!H65,"")</f>
        <v>0</v>
      </c>
      <c r="I69" s="364" t="str">
        <f t="shared" si="10"/>
        <v/>
      </c>
      <c r="J69" s="362"/>
      <c r="K69" s="363" t="str">
        <f>IF(B69="Wholesale",('Pricing &amp; Financial Position'!D69*'Pricing &amp; Financial Position'!$O$6)+D69,IF(B69="Retail",($O$4*D69)+D69,""))</f>
        <v/>
      </c>
      <c r="L69" s="118" t="str">
        <f t="shared" si="11"/>
        <v/>
      </c>
      <c r="M69" s="360" t="str">
        <f t="shared" si="12"/>
        <v/>
      </c>
      <c r="N69" s="367" t="str">
        <f>IFERROR(L69*'COGS &amp; COSS'!H65,"")</f>
        <v/>
      </c>
      <c r="O69" s="364" t="str">
        <f t="shared" si="13"/>
        <v/>
      </c>
      <c r="P69" s="362"/>
      <c r="Q69" s="361" t="str">
        <f t="shared" si="14"/>
        <v/>
      </c>
      <c r="R69" s="368" t="str">
        <f t="shared" si="15"/>
        <v/>
      </c>
      <c r="T69" s="571"/>
      <c r="U69" s="395"/>
      <c r="V69" s="395"/>
      <c r="W69" s="398"/>
      <c r="X69" s="389"/>
      <c r="Y69" s="398"/>
      <c r="Z69" s="398"/>
      <c r="AA69" s="398"/>
    </row>
    <row r="70" spans="2:27" ht="17.399999999999999" customHeight="1" x14ac:dyDescent="0.3">
      <c r="B70" s="356" t="str">
        <f>'COGS &amp; COSS'!F66</f>
        <v>Select</v>
      </c>
      <c r="C70" s="357">
        <f>'COGS &amp; COSS'!C66</f>
        <v>0</v>
      </c>
      <c r="D70" s="358" t="str">
        <f>'COGS &amp; COSS'!V66</f>
        <v/>
      </c>
      <c r="E70" s="359"/>
      <c r="F70" s="87"/>
      <c r="G70" s="360" t="str">
        <f t="shared" si="9"/>
        <v/>
      </c>
      <c r="H70" s="367">
        <f>IFERROR(F70*'COGS &amp; COSS'!H66,"")</f>
        <v>0</v>
      </c>
      <c r="I70" s="364" t="str">
        <f t="shared" si="10"/>
        <v/>
      </c>
      <c r="J70" s="362"/>
      <c r="K70" s="363" t="str">
        <f>IF(B70="Wholesale",('Pricing &amp; Financial Position'!D70*'Pricing &amp; Financial Position'!$O$6)+D70,IF(B70="Retail",($O$4*D70)+D70,""))</f>
        <v/>
      </c>
      <c r="L70" s="118" t="str">
        <f t="shared" si="11"/>
        <v/>
      </c>
      <c r="M70" s="360" t="str">
        <f t="shared" si="12"/>
        <v/>
      </c>
      <c r="N70" s="367" t="str">
        <f>IFERROR(L70*'COGS &amp; COSS'!H66,"")</f>
        <v/>
      </c>
      <c r="O70" s="364" t="str">
        <f t="shared" si="13"/>
        <v/>
      </c>
      <c r="P70" s="362"/>
      <c r="Q70" s="361" t="str">
        <f t="shared" si="14"/>
        <v/>
      </c>
      <c r="R70" s="368" t="str">
        <f t="shared" si="15"/>
        <v/>
      </c>
      <c r="T70" s="395"/>
      <c r="U70" s="395"/>
      <c r="V70" s="395"/>
      <c r="W70" s="396"/>
      <c r="X70" s="396"/>
      <c r="Y70" s="396"/>
      <c r="Z70" s="396"/>
      <c r="AA70" s="396"/>
    </row>
    <row r="71" spans="2:27" ht="17.399999999999999" customHeight="1" x14ac:dyDescent="0.3">
      <c r="B71" s="356" t="str">
        <f>'COGS &amp; COSS'!F67</f>
        <v>Select</v>
      </c>
      <c r="C71" s="357">
        <f>'COGS &amp; COSS'!C67</f>
        <v>0</v>
      </c>
      <c r="D71" s="358" t="str">
        <f>'COGS &amp; COSS'!V67</f>
        <v/>
      </c>
      <c r="E71" s="359"/>
      <c r="F71" s="87"/>
      <c r="G71" s="360" t="str">
        <f t="shared" si="9"/>
        <v/>
      </c>
      <c r="H71" s="367">
        <f>IFERROR(F71*'COGS &amp; COSS'!H67,"")</f>
        <v>0</v>
      </c>
      <c r="I71" s="364" t="str">
        <f t="shared" si="10"/>
        <v/>
      </c>
      <c r="J71" s="362"/>
      <c r="K71" s="363" t="str">
        <f>IF(B71="Wholesale",('Pricing &amp; Financial Position'!D71*'Pricing &amp; Financial Position'!$O$6)+D71,IF(B71="Retail",($O$4*D71)+D71,""))</f>
        <v/>
      </c>
      <c r="L71" s="118" t="str">
        <f t="shared" si="11"/>
        <v/>
      </c>
      <c r="M71" s="360" t="str">
        <f t="shared" si="12"/>
        <v/>
      </c>
      <c r="N71" s="367" t="str">
        <f>IFERROR(L71*'COGS &amp; COSS'!H67,"")</f>
        <v/>
      </c>
      <c r="O71" s="364" t="str">
        <f t="shared" si="13"/>
        <v/>
      </c>
      <c r="P71" s="362"/>
      <c r="Q71" s="361" t="str">
        <f t="shared" si="14"/>
        <v/>
      </c>
      <c r="R71" s="368" t="str">
        <f t="shared" si="15"/>
        <v/>
      </c>
      <c r="T71" s="571"/>
      <c r="U71" s="405"/>
      <c r="V71" s="405"/>
      <c r="W71" s="398"/>
      <c r="X71" s="389"/>
      <c r="Y71" s="398"/>
      <c r="Z71" s="398"/>
      <c r="AA71" s="398"/>
    </row>
    <row r="72" spans="2:27" ht="17.399999999999999" customHeight="1" x14ac:dyDescent="0.3">
      <c r="B72" s="356" t="str">
        <f>'COGS &amp; COSS'!F68</f>
        <v>Select</v>
      </c>
      <c r="C72" s="357">
        <f>'COGS &amp; COSS'!C68</f>
        <v>0</v>
      </c>
      <c r="D72" s="358" t="str">
        <f>'COGS &amp; COSS'!V68</f>
        <v/>
      </c>
      <c r="E72" s="359"/>
      <c r="F72" s="87"/>
      <c r="G72" s="360" t="str">
        <f t="shared" si="9"/>
        <v/>
      </c>
      <c r="H72" s="367">
        <f>IFERROR(F72*'COGS &amp; COSS'!H68,"")</f>
        <v>0</v>
      </c>
      <c r="I72" s="364" t="str">
        <f t="shared" si="10"/>
        <v/>
      </c>
      <c r="J72" s="362"/>
      <c r="K72" s="363" t="str">
        <f>IF(B72="Wholesale",('Pricing &amp; Financial Position'!D72*'Pricing &amp; Financial Position'!$O$6)+D72,IF(B72="Retail",($O$4*D72)+D72,""))</f>
        <v/>
      </c>
      <c r="L72" s="118" t="str">
        <f t="shared" si="11"/>
        <v/>
      </c>
      <c r="M72" s="360" t="str">
        <f t="shared" si="12"/>
        <v/>
      </c>
      <c r="N72" s="367" t="str">
        <f>IFERROR(L72*'COGS &amp; COSS'!H68,"")</f>
        <v/>
      </c>
      <c r="O72" s="364" t="str">
        <f t="shared" si="13"/>
        <v/>
      </c>
      <c r="P72" s="362"/>
      <c r="Q72" s="361" t="str">
        <f t="shared" si="14"/>
        <v/>
      </c>
      <c r="R72" s="368" t="str">
        <f t="shared" si="15"/>
        <v/>
      </c>
      <c r="T72" s="571"/>
      <c r="U72" s="395"/>
      <c r="V72" s="395"/>
      <c r="W72" s="402"/>
      <c r="X72" s="403"/>
      <c r="Y72" s="402"/>
      <c r="Z72" s="404"/>
      <c r="AA72" s="402"/>
    </row>
    <row r="73" spans="2:27" ht="17.399999999999999" customHeight="1" x14ac:dyDescent="0.3">
      <c r="B73" s="356" t="str">
        <f>'COGS &amp; COSS'!F69</f>
        <v>Select</v>
      </c>
      <c r="C73" s="357">
        <f>'COGS &amp; COSS'!C69</f>
        <v>0</v>
      </c>
      <c r="D73" s="358" t="str">
        <f>'COGS &amp; COSS'!V69</f>
        <v/>
      </c>
      <c r="E73" s="359"/>
      <c r="F73" s="87"/>
      <c r="G73" s="360" t="str">
        <f t="shared" si="9"/>
        <v/>
      </c>
      <c r="H73" s="367">
        <f>IFERROR(F73*'COGS &amp; COSS'!H69,"")</f>
        <v>0</v>
      </c>
      <c r="I73" s="364" t="str">
        <f t="shared" si="10"/>
        <v/>
      </c>
      <c r="J73" s="362"/>
      <c r="K73" s="363" t="str">
        <f>IF(B73="Wholesale",('Pricing &amp; Financial Position'!D73*'Pricing &amp; Financial Position'!$O$6)+D73,IF(B73="Retail",($O$4*D73)+D73,""))</f>
        <v/>
      </c>
      <c r="L73" s="118" t="str">
        <f t="shared" si="11"/>
        <v/>
      </c>
      <c r="M73" s="360" t="str">
        <f t="shared" si="12"/>
        <v/>
      </c>
      <c r="N73" s="367" t="str">
        <f>IFERROR(L73*'COGS &amp; COSS'!H69,"")</f>
        <v/>
      </c>
      <c r="O73" s="364" t="str">
        <f t="shared" si="13"/>
        <v/>
      </c>
      <c r="P73" s="362"/>
      <c r="Q73" s="361" t="str">
        <f t="shared" si="14"/>
        <v/>
      </c>
      <c r="R73" s="368" t="str">
        <f t="shared" si="15"/>
        <v/>
      </c>
    </row>
    <row r="74" spans="2:27" ht="17.399999999999999" customHeight="1" x14ac:dyDescent="0.3">
      <c r="B74" s="356" t="str">
        <f>'COGS &amp; COSS'!F70</f>
        <v>Select</v>
      </c>
      <c r="C74" s="357">
        <f>'COGS &amp; COSS'!C70</f>
        <v>0</v>
      </c>
      <c r="D74" s="358" t="str">
        <f>'COGS &amp; COSS'!V70</f>
        <v/>
      </c>
      <c r="E74" s="359"/>
      <c r="F74" s="87"/>
      <c r="G74" s="360" t="str">
        <f t="shared" si="9"/>
        <v/>
      </c>
      <c r="H74" s="367">
        <f>IFERROR(F74*'COGS &amp; COSS'!H70,"")</f>
        <v>0</v>
      </c>
      <c r="I74" s="364" t="str">
        <f t="shared" si="10"/>
        <v/>
      </c>
      <c r="J74" s="362"/>
      <c r="K74" s="363" t="str">
        <f>IF(B74="Wholesale",('Pricing &amp; Financial Position'!D74*'Pricing &amp; Financial Position'!$O$6)+D74,IF(B74="Retail",($O$4*D74)+D74,""))</f>
        <v/>
      </c>
      <c r="L74" s="118" t="str">
        <f t="shared" si="11"/>
        <v/>
      </c>
      <c r="M74" s="360" t="str">
        <f t="shared" si="12"/>
        <v/>
      </c>
      <c r="N74" s="367" t="str">
        <f>IFERROR(L74*'COGS &amp; COSS'!H70,"")</f>
        <v/>
      </c>
      <c r="O74" s="364" t="str">
        <f t="shared" si="13"/>
        <v/>
      </c>
      <c r="P74" s="362"/>
      <c r="Q74" s="361" t="str">
        <f t="shared" si="14"/>
        <v/>
      </c>
      <c r="R74" s="368" t="str">
        <f t="shared" si="15"/>
        <v/>
      </c>
    </row>
    <row r="75" spans="2:27" ht="17.399999999999999" customHeight="1" x14ac:dyDescent="0.3">
      <c r="B75" s="356" t="str">
        <f>'COGS &amp; COSS'!F71</f>
        <v>Select</v>
      </c>
      <c r="C75" s="357">
        <f>'COGS &amp; COSS'!C71</f>
        <v>0</v>
      </c>
      <c r="D75" s="358" t="str">
        <f>'COGS &amp; COSS'!V71</f>
        <v/>
      </c>
      <c r="E75" s="359"/>
      <c r="F75" s="87"/>
      <c r="G75" s="360" t="str">
        <f t="shared" si="9"/>
        <v/>
      </c>
      <c r="H75" s="367">
        <f>IFERROR(F75*'COGS &amp; COSS'!H71,"")</f>
        <v>0</v>
      </c>
      <c r="I75" s="364" t="str">
        <f t="shared" si="10"/>
        <v/>
      </c>
      <c r="J75" s="362"/>
      <c r="K75" s="363" t="str">
        <f>IF(B75="Wholesale",('Pricing &amp; Financial Position'!D75*'Pricing &amp; Financial Position'!$O$6)+D75,IF(B75="Retail",($O$4*D75)+D75,""))</f>
        <v/>
      </c>
      <c r="L75" s="118" t="str">
        <f t="shared" si="11"/>
        <v/>
      </c>
      <c r="M75" s="360" t="str">
        <f t="shared" si="12"/>
        <v/>
      </c>
      <c r="N75" s="367" t="str">
        <f>IFERROR(L75*'COGS &amp; COSS'!H71,"")</f>
        <v/>
      </c>
      <c r="O75" s="364" t="str">
        <f t="shared" si="13"/>
        <v/>
      </c>
      <c r="P75" s="362"/>
      <c r="Q75" s="361" t="str">
        <f t="shared" si="14"/>
        <v/>
      </c>
      <c r="R75" s="368" t="str">
        <f t="shared" si="15"/>
        <v/>
      </c>
    </row>
    <row r="76" spans="2:27" ht="17.399999999999999" customHeight="1" x14ac:dyDescent="0.3">
      <c r="B76" s="356" t="str">
        <f>'COGS &amp; COSS'!F72</f>
        <v>Select</v>
      </c>
      <c r="C76" s="357">
        <f>'COGS &amp; COSS'!C72</f>
        <v>0</v>
      </c>
      <c r="D76" s="358" t="str">
        <f>'COGS &amp; COSS'!V72</f>
        <v/>
      </c>
      <c r="E76" s="359"/>
      <c r="F76" s="87"/>
      <c r="G76" s="360" t="str">
        <f t="shared" si="9"/>
        <v/>
      </c>
      <c r="H76" s="367">
        <f>IFERROR(F76*'COGS &amp; COSS'!H72,"")</f>
        <v>0</v>
      </c>
      <c r="I76" s="364" t="str">
        <f t="shared" si="10"/>
        <v/>
      </c>
      <c r="J76" s="362"/>
      <c r="K76" s="363" t="str">
        <f>IF(B76="Wholesale",('Pricing &amp; Financial Position'!D76*'Pricing &amp; Financial Position'!$O$6)+D76,IF(B76="Retail",($O$4*D76)+D76,""))</f>
        <v/>
      </c>
      <c r="L76" s="118" t="str">
        <f t="shared" si="11"/>
        <v/>
      </c>
      <c r="M76" s="360" t="str">
        <f t="shared" si="12"/>
        <v/>
      </c>
      <c r="N76" s="367" t="str">
        <f>IFERROR(L76*'COGS &amp; COSS'!H72,"")</f>
        <v/>
      </c>
      <c r="O76" s="364" t="str">
        <f t="shared" si="13"/>
        <v/>
      </c>
      <c r="P76" s="362"/>
      <c r="Q76" s="361" t="str">
        <f t="shared" si="14"/>
        <v/>
      </c>
      <c r="R76" s="368" t="str">
        <f t="shared" si="15"/>
        <v/>
      </c>
    </row>
    <row r="77" spans="2:27" ht="17.399999999999999" customHeight="1" x14ac:dyDescent="0.3">
      <c r="B77" s="356" t="str">
        <f>'COGS &amp; COSS'!F73</f>
        <v>Select</v>
      </c>
      <c r="C77" s="357">
        <f>'COGS &amp; COSS'!C73</f>
        <v>0</v>
      </c>
      <c r="D77" s="358" t="str">
        <f>'COGS &amp; COSS'!V73</f>
        <v/>
      </c>
      <c r="E77" s="359"/>
      <c r="F77" s="87"/>
      <c r="G77" s="360" t="str">
        <f t="shared" si="9"/>
        <v/>
      </c>
      <c r="H77" s="367">
        <f>IFERROR(F77*'COGS &amp; COSS'!H73,"")</f>
        <v>0</v>
      </c>
      <c r="I77" s="364" t="str">
        <f t="shared" si="10"/>
        <v/>
      </c>
      <c r="J77" s="362"/>
      <c r="K77" s="363" t="str">
        <f>IF(B77="Wholesale",('Pricing &amp; Financial Position'!D77*'Pricing &amp; Financial Position'!$O$6)+D77,IF(B77="Retail",($O$4*D77)+D77,""))</f>
        <v/>
      </c>
      <c r="L77" s="118" t="str">
        <f t="shared" si="11"/>
        <v/>
      </c>
      <c r="M77" s="360" t="str">
        <f t="shared" si="12"/>
        <v/>
      </c>
      <c r="N77" s="367" t="str">
        <f>IFERROR(L77*'COGS &amp; COSS'!H73,"")</f>
        <v/>
      </c>
      <c r="O77" s="364" t="str">
        <f t="shared" si="13"/>
        <v/>
      </c>
      <c r="P77" s="362"/>
      <c r="Q77" s="361" t="str">
        <f t="shared" si="14"/>
        <v/>
      </c>
      <c r="R77" s="368" t="str">
        <f t="shared" si="15"/>
        <v/>
      </c>
    </row>
    <row r="78" spans="2:27" ht="17.399999999999999" customHeight="1" x14ac:dyDescent="0.3">
      <c r="B78" s="356" t="str">
        <f>'COGS &amp; COSS'!F74</f>
        <v>Select</v>
      </c>
      <c r="C78" s="357">
        <f>'COGS &amp; COSS'!C74</f>
        <v>0</v>
      </c>
      <c r="D78" s="358" t="str">
        <f>'COGS &amp; COSS'!V74</f>
        <v/>
      </c>
      <c r="E78" s="359"/>
      <c r="F78" s="87"/>
      <c r="G78" s="360" t="str">
        <f t="shared" si="9"/>
        <v/>
      </c>
      <c r="H78" s="367">
        <f>IFERROR(F78*'COGS &amp; COSS'!H74,"")</f>
        <v>0</v>
      </c>
      <c r="I78" s="364" t="str">
        <f t="shared" si="10"/>
        <v/>
      </c>
      <c r="J78" s="362"/>
      <c r="K78" s="363" t="str">
        <f>IF(B78="Wholesale",('Pricing &amp; Financial Position'!D78*'Pricing &amp; Financial Position'!$O$6)+D78,IF(B78="Retail",($O$4*D78)+D78,""))</f>
        <v/>
      </c>
      <c r="L78" s="118" t="str">
        <f t="shared" si="11"/>
        <v/>
      </c>
      <c r="M78" s="360" t="str">
        <f t="shared" si="12"/>
        <v/>
      </c>
      <c r="N78" s="367" t="str">
        <f>IFERROR(L78*'COGS &amp; COSS'!H74,"")</f>
        <v/>
      </c>
      <c r="O78" s="364" t="str">
        <f t="shared" si="13"/>
        <v/>
      </c>
      <c r="P78" s="362"/>
      <c r="Q78" s="361" t="str">
        <f t="shared" si="14"/>
        <v/>
      </c>
      <c r="R78" s="368" t="str">
        <f t="shared" si="15"/>
        <v/>
      </c>
    </row>
    <row r="79" spans="2:27" ht="17.399999999999999" customHeight="1" x14ac:dyDescent="0.3">
      <c r="B79" s="356" t="str">
        <f>'COGS &amp; COSS'!F75</f>
        <v>Select</v>
      </c>
      <c r="C79" s="357">
        <f>'COGS &amp; COSS'!C75</f>
        <v>0</v>
      </c>
      <c r="D79" s="358" t="str">
        <f>'COGS &amp; COSS'!V75</f>
        <v/>
      </c>
      <c r="E79" s="359"/>
      <c r="F79" s="87"/>
      <c r="G79" s="360" t="str">
        <f t="shared" ref="G79:G110" si="16">IFERROR(F79-D79,"")</f>
        <v/>
      </c>
      <c r="H79" s="367">
        <f>IFERROR(F79*'COGS &amp; COSS'!H75,"")</f>
        <v>0</v>
      </c>
      <c r="I79" s="364" t="str">
        <f t="shared" ref="I79:I114" si="17">IFERROR(G79/D79,"")</f>
        <v/>
      </c>
      <c r="J79" s="362"/>
      <c r="K79" s="363" t="str">
        <f>IF(B79="Wholesale",('Pricing &amp; Financial Position'!D79*'Pricing &amp; Financial Position'!$O$6)+D79,IF(B79="Retail",($O$4*D79)+D79,""))</f>
        <v/>
      </c>
      <c r="L79" s="118" t="str">
        <f t="shared" ref="L79:L110" si="18">K79</f>
        <v/>
      </c>
      <c r="M79" s="360" t="str">
        <f t="shared" ref="M79:M110" si="19">IFERROR(L79-D79,"")</f>
        <v/>
      </c>
      <c r="N79" s="367" t="str">
        <f>IFERROR(L79*'COGS &amp; COSS'!H75,"")</f>
        <v/>
      </c>
      <c r="O79" s="364" t="str">
        <f t="shared" ref="O79:O114" si="20">IFERROR(M79/D79,"")</f>
        <v/>
      </c>
      <c r="P79" s="362"/>
      <c r="Q79" s="361" t="str">
        <f t="shared" ref="Q79:Q114" si="21">IFERROR(N79-H79,"")</f>
        <v/>
      </c>
      <c r="R79" s="368" t="str">
        <f t="shared" ref="R79:R114" si="22">IFERROR(O79-I79,"")</f>
        <v/>
      </c>
    </row>
    <row r="80" spans="2:27" ht="17.399999999999999" customHeight="1" x14ac:dyDescent="0.3">
      <c r="B80" s="356" t="str">
        <f>'COGS &amp; COSS'!F76</f>
        <v>Select</v>
      </c>
      <c r="C80" s="357">
        <f>'COGS &amp; COSS'!C76</f>
        <v>0</v>
      </c>
      <c r="D80" s="358" t="str">
        <f>'COGS &amp; COSS'!V76</f>
        <v/>
      </c>
      <c r="E80" s="359"/>
      <c r="F80" s="87"/>
      <c r="G80" s="360" t="str">
        <f t="shared" si="16"/>
        <v/>
      </c>
      <c r="H80" s="367">
        <f>IFERROR(F80*'COGS &amp; COSS'!H76,"")</f>
        <v>0</v>
      </c>
      <c r="I80" s="364" t="str">
        <f t="shared" si="17"/>
        <v/>
      </c>
      <c r="J80" s="362"/>
      <c r="K80" s="363" t="str">
        <f>IF(B80="Wholesale",('Pricing &amp; Financial Position'!D80*'Pricing &amp; Financial Position'!$O$6)+D80,IF(B80="Retail",($O$4*D80)+D80,""))</f>
        <v/>
      </c>
      <c r="L80" s="118" t="str">
        <f t="shared" si="18"/>
        <v/>
      </c>
      <c r="M80" s="360" t="str">
        <f t="shared" si="19"/>
        <v/>
      </c>
      <c r="N80" s="367" t="str">
        <f>IFERROR(L80*'COGS &amp; COSS'!H76,"")</f>
        <v/>
      </c>
      <c r="O80" s="364" t="str">
        <f t="shared" si="20"/>
        <v/>
      </c>
      <c r="P80" s="362"/>
      <c r="Q80" s="361" t="str">
        <f t="shared" si="21"/>
        <v/>
      </c>
      <c r="R80" s="368" t="str">
        <f t="shared" si="22"/>
        <v/>
      </c>
    </row>
    <row r="81" spans="2:18" ht="17.399999999999999" customHeight="1" x14ac:dyDescent="0.3">
      <c r="B81" s="356" t="str">
        <f>'COGS &amp; COSS'!F77</f>
        <v>Select</v>
      </c>
      <c r="C81" s="357">
        <f>'COGS &amp; COSS'!C77</f>
        <v>0</v>
      </c>
      <c r="D81" s="358" t="str">
        <f>'COGS &amp; COSS'!V77</f>
        <v/>
      </c>
      <c r="E81" s="359"/>
      <c r="F81" s="87"/>
      <c r="G81" s="360" t="str">
        <f t="shared" si="16"/>
        <v/>
      </c>
      <c r="H81" s="367">
        <f>IFERROR(F81*'COGS &amp; COSS'!H77,"")</f>
        <v>0</v>
      </c>
      <c r="I81" s="364" t="str">
        <f t="shared" si="17"/>
        <v/>
      </c>
      <c r="J81" s="362"/>
      <c r="K81" s="363" t="str">
        <f>IF(B81="Wholesale",('Pricing &amp; Financial Position'!D81*'Pricing &amp; Financial Position'!$O$6)+D81,IF(B81="Retail",($O$4*D81)+D81,""))</f>
        <v/>
      </c>
      <c r="L81" s="118" t="str">
        <f t="shared" si="18"/>
        <v/>
      </c>
      <c r="M81" s="360" t="str">
        <f t="shared" si="19"/>
        <v/>
      </c>
      <c r="N81" s="367" t="str">
        <f>IFERROR(L81*'COGS &amp; COSS'!H77,"")</f>
        <v/>
      </c>
      <c r="O81" s="364" t="str">
        <f t="shared" si="20"/>
        <v/>
      </c>
      <c r="P81" s="362"/>
      <c r="Q81" s="361" t="str">
        <f t="shared" si="21"/>
        <v/>
      </c>
      <c r="R81" s="368" t="str">
        <f t="shared" si="22"/>
        <v/>
      </c>
    </row>
    <row r="82" spans="2:18" ht="17.399999999999999" customHeight="1" x14ac:dyDescent="0.3">
      <c r="B82" s="356" t="str">
        <f>'COGS &amp; COSS'!F78</f>
        <v>Select</v>
      </c>
      <c r="C82" s="357">
        <f>'COGS &amp; COSS'!C78</f>
        <v>0</v>
      </c>
      <c r="D82" s="358" t="str">
        <f>'COGS &amp; COSS'!V78</f>
        <v/>
      </c>
      <c r="E82" s="359"/>
      <c r="F82" s="87"/>
      <c r="G82" s="360" t="str">
        <f t="shared" si="16"/>
        <v/>
      </c>
      <c r="H82" s="367">
        <f>IFERROR(F82*'COGS &amp; COSS'!H78,"")</f>
        <v>0</v>
      </c>
      <c r="I82" s="364" t="str">
        <f t="shared" si="17"/>
        <v/>
      </c>
      <c r="J82" s="362"/>
      <c r="K82" s="363" t="str">
        <f>IF(B82="Wholesale",('Pricing &amp; Financial Position'!D82*'Pricing &amp; Financial Position'!$O$6)+D82,IF(B82="Retail",($O$4*D82)+D82,""))</f>
        <v/>
      </c>
      <c r="L82" s="118" t="str">
        <f t="shared" si="18"/>
        <v/>
      </c>
      <c r="M82" s="360" t="str">
        <f t="shared" si="19"/>
        <v/>
      </c>
      <c r="N82" s="367" t="str">
        <f>IFERROR(L82*'COGS &amp; COSS'!H78,"")</f>
        <v/>
      </c>
      <c r="O82" s="364" t="str">
        <f t="shared" si="20"/>
        <v/>
      </c>
      <c r="P82" s="362"/>
      <c r="Q82" s="361" t="str">
        <f t="shared" si="21"/>
        <v/>
      </c>
      <c r="R82" s="368" t="str">
        <f t="shared" si="22"/>
        <v/>
      </c>
    </row>
    <row r="83" spans="2:18" ht="17.399999999999999" customHeight="1" x14ac:dyDescent="0.3">
      <c r="B83" s="356" t="str">
        <f>'COGS &amp; COSS'!F79</f>
        <v>Select</v>
      </c>
      <c r="C83" s="357">
        <f>'COGS &amp; COSS'!C79</f>
        <v>0</v>
      </c>
      <c r="D83" s="358" t="str">
        <f>'COGS &amp; COSS'!V79</f>
        <v/>
      </c>
      <c r="E83" s="359"/>
      <c r="F83" s="87"/>
      <c r="G83" s="360" t="str">
        <f t="shared" si="16"/>
        <v/>
      </c>
      <c r="H83" s="367">
        <f>IFERROR(F83*'COGS &amp; COSS'!H79,"")</f>
        <v>0</v>
      </c>
      <c r="I83" s="364" t="str">
        <f t="shared" si="17"/>
        <v/>
      </c>
      <c r="J83" s="362"/>
      <c r="K83" s="363" t="str">
        <f>IF(B83="Wholesale",('Pricing &amp; Financial Position'!D83*'Pricing &amp; Financial Position'!$O$6)+D83,IF(B83="Retail",($O$4*D83)+D83,""))</f>
        <v/>
      </c>
      <c r="L83" s="118" t="str">
        <f t="shared" si="18"/>
        <v/>
      </c>
      <c r="M83" s="360" t="str">
        <f t="shared" si="19"/>
        <v/>
      </c>
      <c r="N83" s="367" t="str">
        <f>IFERROR(L83*'COGS &amp; COSS'!H79,"")</f>
        <v/>
      </c>
      <c r="O83" s="364" t="str">
        <f t="shared" si="20"/>
        <v/>
      </c>
      <c r="P83" s="362"/>
      <c r="Q83" s="361" t="str">
        <f t="shared" si="21"/>
        <v/>
      </c>
      <c r="R83" s="368" t="str">
        <f t="shared" si="22"/>
        <v/>
      </c>
    </row>
    <row r="84" spans="2:18" ht="17.399999999999999" customHeight="1" x14ac:dyDescent="0.3">
      <c r="B84" s="356" t="str">
        <f>'COGS &amp; COSS'!F80</f>
        <v>Select</v>
      </c>
      <c r="C84" s="357">
        <f>'COGS &amp; COSS'!C80</f>
        <v>0</v>
      </c>
      <c r="D84" s="358" t="str">
        <f>'COGS &amp; COSS'!V80</f>
        <v/>
      </c>
      <c r="E84" s="359"/>
      <c r="F84" s="87"/>
      <c r="G84" s="360" t="str">
        <f t="shared" si="16"/>
        <v/>
      </c>
      <c r="H84" s="367">
        <f>IFERROR(F84*'COGS &amp; COSS'!H80,"")</f>
        <v>0</v>
      </c>
      <c r="I84" s="364" t="str">
        <f t="shared" si="17"/>
        <v/>
      </c>
      <c r="J84" s="362"/>
      <c r="K84" s="363" t="str">
        <f>IF(B84="Wholesale",('Pricing &amp; Financial Position'!D84*'Pricing &amp; Financial Position'!$O$6)+D84,IF(B84="Retail",($O$4*D84)+D84,""))</f>
        <v/>
      </c>
      <c r="L84" s="118" t="str">
        <f t="shared" si="18"/>
        <v/>
      </c>
      <c r="M84" s="360" t="str">
        <f t="shared" si="19"/>
        <v/>
      </c>
      <c r="N84" s="367" t="str">
        <f>IFERROR(L84*'COGS &amp; COSS'!H80,"")</f>
        <v/>
      </c>
      <c r="O84" s="364" t="str">
        <f t="shared" si="20"/>
        <v/>
      </c>
      <c r="P84" s="362"/>
      <c r="Q84" s="361" t="str">
        <f t="shared" si="21"/>
        <v/>
      </c>
      <c r="R84" s="368" t="str">
        <f t="shared" si="22"/>
        <v/>
      </c>
    </row>
    <row r="85" spans="2:18" ht="17.399999999999999" customHeight="1" x14ac:dyDescent="0.3">
      <c r="B85" s="356" t="str">
        <f>'COGS &amp; COSS'!F81</f>
        <v>Select</v>
      </c>
      <c r="C85" s="357">
        <f>'COGS &amp; COSS'!C81</f>
        <v>0</v>
      </c>
      <c r="D85" s="358" t="str">
        <f>'COGS &amp; COSS'!V81</f>
        <v/>
      </c>
      <c r="E85" s="359"/>
      <c r="F85" s="87"/>
      <c r="G85" s="360" t="str">
        <f t="shared" si="16"/>
        <v/>
      </c>
      <c r="H85" s="367">
        <f>IFERROR(F85*'COGS &amp; COSS'!H81,"")</f>
        <v>0</v>
      </c>
      <c r="I85" s="364" t="str">
        <f t="shared" si="17"/>
        <v/>
      </c>
      <c r="J85" s="362"/>
      <c r="K85" s="363" t="str">
        <f>IF(B85="Wholesale",('Pricing &amp; Financial Position'!D85*'Pricing &amp; Financial Position'!$O$6)+D85,IF(B85="Retail",($O$4*D85)+D85,""))</f>
        <v/>
      </c>
      <c r="L85" s="118" t="str">
        <f t="shared" si="18"/>
        <v/>
      </c>
      <c r="M85" s="360" t="str">
        <f t="shared" si="19"/>
        <v/>
      </c>
      <c r="N85" s="367" t="str">
        <f>IFERROR(L85*'COGS &amp; COSS'!H81,"")</f>
        <v/>
      </c>
      <c r="O85" s="364" t="str">
        <f t="shared" si="20"/>
        <v/>
      </c>
      <c r="P85" s="362"/>
      <c r="Q85" s="361" t="str">
        <f t="shared" si="21"/>
        <v/>
      </c>
      <c r="R85" s="368" t="str">
        <f t="shared" si="22"/>
        <v/>
      </c>
    </row>
    <row r="86" spans="2:18" ht="17.399999999999999" customHeight="1" x14ac:dyDescent="0.3">
      <c r="B86" s="356" t="str">
        <f>'COGS &amp; COSS'!F82</f>
        <v>Select</v>
      </c>
      <c r="C86" s="357">
        <f>'COGS &amp; COSS'!C82</f>
        <v>0</v>
      </c>
      <c r="D86" s="358" t="str">
        <f>'COGS &amp; COSS'!V82</f>
        <v/>
      </c>
      <c r="E86" s="359"/>
      <c r="F86" s="87"/>
      <c r="G86" s="360" t="str">
        <f t="shared" si="16"/>
        <v/>
      </c>
      <c r="H86" s="367">
        <f>IFERROR(F86*'COGS &amp; COSS'!H82,"")</f>
        <v>0</v>
      </c>
      <c r="I86" s="364" t="str">
        <f t="shared" si="17"/>
        <v/>
      </c>
      <c r="J86" s="362"/>
      <c r="K86" s="363" t="str">
        <f>IF(B86="Wholesale",('Pricing &amp; Financial Position'!D86*'Pricing &amp; Financial Position'!$O$6)+D86,IF(B86="Retail",($O$4*D86)+D86,""))</f>
        <v/>
      </c>
      <c r="L86" s="118" t="str">
        <f t="shared" si="18"/>
        <v/>
      </c>
      <c r="M86" s="360" t="str">
        <f t="shared" si="19"/>
        <v/>
      </c>
      <c r="N86" s="367" t="str">
        <f>IFERROR(L86*'COGS &amp; COSS'!H82,"")</f>
        <v/>
      </c>
      <c r="O86" s="364" t="str">
        <f t="shared" si="20"/>
        <v/>
      </c>
      <c r="P86" s="362"/>
      <c r="Q86" s="361" t="str">
        <f t="shared" si="21"/>
        <v/>
      </c>
      <c r="R86" s="368" t="str">
        <f t="shared" si="22"/>
        <v/>
      </c>
    </row>
    <row r="87" spans="2:18" ht="17.399999999999999" customHeight="1" x14ac:dyDescent="0.3">
      <c r="B87" s="356" t="str">
        <f>'COGS &amp; COSS'!F83</f>
        <v>Select</v>
      </c>
      <c r="C87" s="357">
        <f>'COGS &amp; COSS'!C83</f>
        <v>0</v>
      </c>
      <c r="D87" s="358" t="str">
        <f>'COGS &amp; COSS'!V83</f>
        <v/>
      </c>
      <c r="E87" s="359"/>
      <c r="F87" s="87"/>
      <c r="G87" s="360" t="str">
        <f t="shared" si="16"/>
        <v/>
      </c>
      <c r="H87" s="367">
        <f>IFERROR(F87*'COGS &amp; COSS'!H83,"")</f>
        <v>0</v>
      </c>
      <c r="I87" s="364" t="str">
        <f t="shared" si="17"/>
        <v/>
      </c>
      <c r="J87" s="362"/>
      <c r="K87" s="363" t="str">
        <f>IF(B87="Wholesale",('Pricing &amp; Financial Position'!D87*'Pricing &amp; Financial Position'!$O$6)+D87,IF(B87="Retail",($O$4*D87)+D87,""))</f>
        <v/>
      </c>
      <c r="L87" s="118" t="str">
        <f t="shared" si="18"/>
        <v/>
      </c>
      <c r="M87" s="360" t="str">
        <f t="shared" si="19"/>
        <v/>
      </c>
      <c r="N87" s="367" t="str">
        <f>IFERROR(L87*'COGS &amp; COSS'!H83,"")</f>
        <v/>
      </c>
      <c r="O87" s="364" t="str">
        <f t="shared" si="20"/>
        <v/>
      </c>
      <c r="P87" s="362"/>
      <c r="Q87" s="361" t="str">
        <f t="shared" si="21"/>
        <v/>
      </c>
      <c r="R87" s="368" t="str">
        <f t="shared" si="22"/>
        <v/>
      </c>
    </row>
    <row r="88" spans="2:18" ht="17.399999999999999" customHeight="1" x14ac:dyDescent="0.3">
      <c r="B88" s="356" t="str">
        <f>'COGS &amp; COSS'!F84</f>
        <v>Select</v>
      </c>
      <c r="C88" s="357">
        <f>'COGS &amp; COSS'!C84</f>
        <v>0</v>
      </c>
      <c r="D88" s="358" t="str">
        <f>'COGS &amp; COSS'!V84</f>
        <v/>
      </c>
      <c r="E88" s="359"/>
      <c r="F88" s="87"/>
      <c r="G88" s="360" t="str">
        <f t="shared" si="16"/>
        <v/>
      </c>
      <c r="H88" s="367">
        <f>IFERROR(F88*'COGS &amp; COSS'!H84,"")</f>
        <v>0</v>
      </c>
      <c r="I88" s="364" t="str">
        <f t="shared" si="17"/>
        <v/>
      </c>
      <c r="J88" s="362"/>
      <c r="K88" s="363" t="str">
        <f>IF(B88="Wholesale",('Pricing &amp; Financial Position'!D88*'Pricing &amp; Financial Position'!$O$6)+D88,IF(B88="Retail",($O$4*D88)+D88,""))</f>
        <v/>
      </c>
      <c r="L88" s="118" t="str">
        <f t="shared" si="18"/>
        <v/>
      </c>
      <c r="M88" s="360" t="str">
        <f t="shared" si="19"/>
        <v/>
      </c>
      <c r="N88" s="367" t="str">
        <f>IFERROR(L88*'COGS &amp; COSS'!H84,"")</f>
        <v/>
      </c>
      <c r="O88" s="364" t="str">
        <f t="shared" si="20"/>
        <v/>
      </c>
      <c r="P88" s="362"/>
      <c r="Q88" s="361" t="str">
        <f t="shared" si="21"/>
        <v/>
      </c>
      <c r="R88" s="368" t="str">
        <f t="shared" si="22"/>
        <v/>
      </c>
    </row>
    <row r="89" spans="2:18" ht="17.399999999999999" customHeight="1" x14ac:dyDescent="0.3">
      <c r="B89" s="356" t="str">
        <f>'COGS &amp; COSS'!F85</f>
        <v>Select</v>
      </c>
      <c r="C89" s="357">
        <f>'COGS &amp; COSS'!C85</f>
        <v>0</v>
      </c>
      <c r="D89" s="358" t="str">
        <f>'COGS &amp; COSS'!V85</f>
        <v/>
      </c>
      <c r="E89" s="359"/>
      <c r="F89" s="87"/>
      <c r="G89" s="360" t="str">
        <f t="shared" si="16"/>
        <v/>
      </c>
      <c r="H89" s="367">
        <f>IFERROR(F89*'COGS &amp; COSS'!H85,"")</f>
        <v>0</v>
      </c>
      <c r="I89" s="364" t="str">
        <f t="shared" si="17"/>
        <v/>
      </c>
      <c r="J89" s="362"/>
      <c r="K89" s="363" t="str">
        <f>IF(B89="Wholesale",('Pricing &amp; Financial Position'!D89*'Pricing &amp; Financial Position'!$O$6)+D89,IF(B89="Retail",($O$4*D89)+D89,""))</f>
        <v/>
      </c>
      <c r="L89" s="118" t="str">
        <f t="shared" si="18"/>
        <v/>
      </c>
      <c r="M89" s="360" t="str">
        <f t="shared" si="19"/>
        <v/>
      </c>
      <c r="N89" s="367" t="str">
        <f>IFERROR(L89*'COGS &amp; COSS'!H85,"")</f>
        <v/>
      </c>
      <c r="O89" s="364" t="str">
        <f t="shared" si="20"/>
        <v/>
      </c>
      <c r="P89" s="362"/>
      <c r="Q89" s="361" t="str">
        <f t="shared" si="21"/>
        <v/>
      </c>
      <c r="R89" s="368" t="str">
        <f t="shared" si="22"/>
        <v/>
      </c>
    </row>
    <row r="90" spans="2:18" ht="17.399999999999999" customHeight="1" x14ac:dyDescent="0.3">
      <c r="B90" s="356" t="str">
        <f>'COGS &amp; COSS'!F86</f>
        <v>Select</v>
      </c>
      <c r="C90" s="357">
        <f>'COGS &amp; COSS'!C86</f>
        <v>0</v>
      </c>
      <c r="D90" s="358" t="str">
        <f>'COGS &amp; COSS'!V86</f>
        <v/>
      </c>
      <c r="E90" s="359"/>
      <c r="F90" s="87"/>
      <c r="G90" s="360" t="str">
        <f t="shared" si="16"/>
        <v/>
      </c>
      <c r="H90" s="367">
        <f>IFERROR(F90*'COGS &amp; COSS'!H86,"")</f>
        <v>0</v>
      </c>
      <c r="I90" s="364" t="str">
        <f t="shared" si="17"/>
        <v/>
      </c>
      <c r="J90" s="362"/>
      <c r="K90" s="363" t="str">
        <f>IF(B90="Wholesale",('Pricing &amp; Financial Position'!D90*'Pricing &amp; Financial Position'!$O$6)+D90,IF(B90="Retail",($O$4*D90)+D90,""))</f>
        <v/>
      </c>
      <c r="L90" s="118" t="str">
        <f t="shared" si="18"/>
        <v/>
      </c>
      <c r="M90" s="360" t="str">
        <f t="shared" si="19"/>
        <v/>
      </c>
      <c r="N90" s="367" t="str">
        <f>IFERROR(L90*'COGS &amp; COSS'!H86,"")</f>
        <v/>
      </c>
      <c r="O90" s="364" t="str">
        <f t="shared" si="20"/>
        <v/>
      </c>
      <c r="P90" s="362"/>
      <c r="Q90" s="361" t="str">
        <f t="shared" si="21"/>
        <v/>
      </c>
      <c r="R90" s="368" t="str">
        <f t="shared" si="22"/>
        <v/>
      </c>
    </row>
    <row r="91" spans="2:18" ht="17.399999999999999" customHeight="1" x14ac:dyDescent="0.3">
      <c r="B91" s="356" t="str">
        <f>'COGS &amp; COSS'!F87</f>
        <v>Select</v>
      </c>
      <c r="C91" s="357">
        <f>'COGS &amp; COSS'!C87</f>
        <v>0</v>
      </c>
      <c r="D91" s="358" t="str">
        <f>'COGS &amp; COSS'!V87</f>
        <v/>
      </c>
      <c r="E91" s="359"/>
      <c r="F91" s="87"/>
      <c r="G91" s="360" t="str">
        <f t="shared" si="16"/>
        <v/>
      </c>
      <c r="H91" s="367">
        <f>IFERROR(F91*'COGS &amp; COSS'!H87,"")</f>
        <v>0</v>
      </c>
      <c r="I91" s="364" t="str">
        <f t="shared" si="17"/>
        <v/>
      </c>
      <c r="J91" s="362"/>
      <c r="K91" s="363" t="str">
        <f>IF(B91="Wholesale",('Pricing &amp; Financial Position'!D91*'Pricing &amp; Financial Position'!$O$6)+D91,IF(B91="Retail",($O$4*D91)+D91,""))</f>
        <v/>
      </c>
      <c r="L91" s="118" t="str">
        <f t="shared" si="18"/>
        <v/>
      </c>
      <c r="M91" s="360" t="str">
        <f t="shared" si="19"/>
        <v/>
      </c>
      <c r="N91" s="367" t="str">
        <f>IFERROR(L91*'COGS &amp; COSS'!H87,"")</f>
        <v/>
      </c>
      <c r="O91" s="364" t="str">
        <f t="shared" si="20"/>
        <v/>
      </c>
      <c r="P91" s="362"/>
      <c r="Q91" s="361" t="str">
        <f t="shared" si="21"/>
        <v/>
      </c>
      <c r="R91" s="368" t="str">
        <f t="shared" si="22"/>
        <v/>
      </c>
    </row>
    <row r="92" spans="2:18" ht="17.399999999999999" customHeight="1" x14ac:dyDescent="0.3">
      <c r="B92" s="356" t="str">
        <f>'COGS &amp; COSS'!F88</f>
        <v>Select</v>
      </c>
      <c r="C92" s="357">
        <f>'COGS &amp; COSS'!C88</f>
        <v>0</v>
      </c>
      <c r="D92" s="358" t="str">
        <f>'COGS &amp; COSS'!V88</f>
        <v/>
      </c>
      <c r="E92" s="359"/>
      <c r="F92" s="87"/>
      <c r="G92" s="360" t="str">
        <f t="shared" si="16"/>
        <v/>
      </c>
      <c r="H92" s="367">
        <f>IFERROR(F92*'COGS &amp; COSS'!H88,"")</f>
        <v>0</v>
      </c>
      <c r="I92" s="364" t="str">
        <f t="shared" si="17"/>
        <v/>
      </c>
      <c r="J92" s="362"/>
      <c r="K92" s="363" t="str">
        <f>IF(B92="Wholesale",('Pricing &amp; Financial Position'!D92*'Pricing &amp; Financial Position'!$O$6)+D92,IF(B92="Retail",($O$4*D92)+D92,""))</f>
        <v/>
      </c>
      <c r="L92" s="118" t="str">
        <f t="shared" si="18"/>
        <v/>
      </c>
      <c r="M92" s="360" t="str">
        <f t="shared" si="19"/>
        <v/>
      </c>
      <c r="N92" s="367" t="str">
        <f>IFERROR(L92*'COGS &amp; COSS'!H88,"")</f>
        <v/>
      </c>
      <c r="O92" s="364" t="str">
        <f t="shared" si="20"/>
        <v/>
      </c>
      <c r="P92" s="362"/>
      <c r="Q92" s="361" t="str">
        <f t="shared" si="21"/>
        <v/>
      </c>
      <c r="R92" s="368" t="str">
        <f t="shared" si="22"/>
        <v/>
      </c>
    </row>
    <row r="93" spans="2:18" ht="17.399999999999999" customHeight="1" x14ac:dyDescent="0.3">
      <c r="B93" s="356" t="str">
        <f>'COGS &amp; COSS'!F89</f>
        <v>Select</v>
      </c>
      <c r="C93" s="357">
        <f>'COGS &amp; COSS'!C89</f>
        <v>0</v>
      </c>
      <c r="D93" s="358" t="str">
        <f>'COGS &amp; COSS'!V89</f>
        <v/>
      </c>
      <c r="E93" s="359"/>
      <c r="F93" s="87"/>
      <c r="G93" s="360" t="str">
        <f t="shared" si="16"/>
        <v/>
      </c>
      <c r="H93" s="367">
        <f>IFERROR(F93*'COGS &amp; COSS'!H89,"")</f>
        <v>0</v>
      </c>
      <c r="I93" s="364" t="str">
        <f t="shared" si="17"/>
        <v/>
      </c>
      <c r="J93" s="362"/>
      <c r="K93" s="363" t="str">
        <f>IF(B93="Wholesale",('Pricing &amp; Financial Position'!D93*'Pricing &amp; Financial Position'!$O$6)+D93,IF(B93="Retail",($O$4*D93)+D93,""))</f>
        <v/>
      </c>
      <c r="L93" s="118" t="str">
        <f t="shared" si="18"/>
        <v/>
      </c>
      <c r="M93" s="360" t="str">
        <f t="shared" si="19"/>
        <v/>
      </c>
      <c r="N93" s="367" t="str">
        <f>IFERROR(L93*'COGS &amp; COSS'!H89,"")</f>
        <v/>
      </c>
      <c r="O93" s="364" t="str">
        <f t="shared" si="20"/>
        <v/>
      </c>
      <c r="P93" s="362"/>
      <c r="Q93" s="361" t="str">
        <f t="shared" si="21"/>
        <v/>
      </c>
      <c r="R93" s="368" t="str">
        <f t="shared" si="22"/>
        <v/>
      </c>
    </row>
    <row r="94" spans="2:18" ht="17.399999999999999" customHeight="1" x14ac:dyDescent="0.3">
      <c r="B94" s="356" t="str">
        <f>'COGS &amp; COSS'!F90</f>
        <v>Select</v>
      </c>
      <c r="C94" s="357">
        <f>'COGS &amp; COSS'!C90</f>
        <v>0</v>
      </c>
      <c r="D94" s="358" t="str">
        <f>'COGS &amp; COSS'!V90</f>
        <v/>
      </c>
      <c r="E94" s="359"/>
      <c r="F94" s="87"/>
      <c r="G94" s="360" t="str">
        <f t="shared" si="16"/>
        <v/>
      </c>
      <c r="H94" s="367">
        <f>IFERROR(F94*'COGS &amp; COSS'!H90,"")</f>
        <v>0</v>
      </c>
      <c r="I94" s="364" t="str">
        <f t="shared" si="17"/>
        <v/>
      </c>
      <c r="J94" s="362"/>
      <c r="K94" s="363" t="str">
        <f>IF(B94="Wholesale",('Pricing &amp; Financial Position'!D94*'Pricing &amp; Financial Position'!$O$6)+D94,IF(B94="Retail",($O$4*D94)+D94,""))</f>
        <v/>
      </c>
      <c r="L94" s="118" t="str">
        <f t="shared" si="18"/>
        <v/>
      </c>
      <c r="M94" s="360" t="str">
        <f t="shared" si="19"/>
        <v/>
      </c>
      <c r="N94" s="367" t="str">
        <f>IFERROR(L94*'COGS &amp; COSS'!H90,"")</f>
        <v/>
      </c>
      <c r="O94" s="364" t="str">
        <f t="shared" si="20"/>
        <v/>
      </c>
      <c r="P94" s="362"/>
      <c r="Q94" s="361" t="str">
        <f t="shared" si="21"/>
        <v/>
      </c>
      <c r="R94" s="368" t="str">
        <f t="shared" si="22"/>
        <v/>
      </c>
    </row>
    <row r="95" spans="2:18" ht="17.399999999999999" customHeight="1" x14ac:dyDescent="0.3">
      <c r="B95" s="356" t="str">
        <f>'COGS &amp; COSS'!F91</f>
        <v>Select</v>
      </c>
      <c r="C95" s="357">
        <f>'COGS &amp; COSS'!C91</f>
        <v>0</v>
      </c>
      <c r="D95" s="358" t="str">
        <f>'COGS &amp; COSS'!V91</f>
        <v/>
      </c>
      <c r="E95" s="359"/>
      <c r="F95" s="87"/>
      <c r="G95" s="360" t="str">
        <f t="shared" si="16"/>
        <v/>
      </c>
      <c r="H95" s="367">
        <f>IFERROR(F95*'COGS &amp; COSS'!H91,"")</f>
        <v>0</v>
      </c>
      <c r="I95" s="364" t="str">
        <f t="shared" si="17"/>
        <v/>
      </c>
      <c r="J95" s="362"/>
      <c r="K95" s="363" t="str">
        <f>IF(B95="Wholesale",('Pricing &amp; Financial Position'!D95*'Pricing &amp; Financial Position'!$O$6)+D95,IF(B95="Retail",($O$4*D95)+D95,""))</f>
        <v/>
      </c>
      <c r="L95" s="118" t="str">
        <f t="shared" si="18"/>
        <v/>
      </c>
      <c r="M95" s="360" t="str">
        <f t="shared" si="19"/>
        <v/>
      </c>
      <c r="N95" s="367" t="str">
        <f>IFERROR(L95*'COGS &amp; COSS'!H91,"")</f>
        <v/>
      </c>
      <c r="O95" s="364" t="str">
        <f t="shared" si="20"/>
        <v/>
      </c>
      <c r="P95" s="362"/>
      <c r="Q95" s="361" t="str">
        <f t="shared" si="21"/>
        <v/>
      </c>
      <c r="R95" s="368" t="str">
        <f t="shared" si="22"/>
        <v/>
      </c>
    </row>
    <row r="96" spans="2:18" ht="17.399999999999999" customHeight="1" x14ac:dyDescent="0.3">
      <c r="B96" s="356" t="str">
        <f>'COGS &amp; COSS'!F92</f>
        <v>Select</v>
      </c>
      <c r="C96" s="357">
        <f>'COGS &amp; COSS'!C92</f>
        <v>0</v>
      </c>
      <c r="D96" s="358" t="str">
        <f>'COGS &amp; COSS'!V92</f>
        <v/>
      </c>
      <c r="E96" s="359"/>
      <c r="F96" s="87"/>
      <c r="G96" s="360" t="str">
        <f t="shared" si="16"/>
        <v/>
      </c>
      <c r="H96" s="367">
        <f>IFERROR(F96*'COGS &amp; COSS'!H92,"")</f>
        <v>0</v>
      </c>
      <c r="I96" s="364" t="str">
        <f t="shared" si="17"/>
        <v/>
      </c>
      <c r="J96" s="362"/>
      <c r="K96" s="363" t="str">
        <f>IF(B96="Wholesale",('Pricing &amp; Financial Position'!D96*'Pricing &amp; Financial Position'!$O$6)+D96,IF(B96="Retail",($O$4*D96)+D96,""))</f>
        <v/>
      </c>
      <c r="L96" s="118" t="str">
        <f t="shared" si="18"/>
        <v/>
      </c>
      <c r="M96" s="360" t="str">
        <f t="shared" si="19"/>
        <v/>
      </c>
      <c r="N96" s="367" t="str">
        <f>IFERROR(L96*'COGS &amp; COSS'!H92,"")</f>
        <v/>
      </c>
      <c r="O96" s="364" t="str">
        <f t="shared" si="20"/>
        <v/>
      </c>
      <c r="P96" s="362"/>
      <c r="Q96" s="361" t="str">
        <f t="shared" si="21"/>
        <v/>
      </c>
      <c r="R96" s="368" t="str">
        <f t="shared" si="22"/>
        <v/>
      </c>
    </row>
    <row r="97" spans="2:18" ht="17.399999999999999" customHeight="1" x14ac:dyDescent="0.3">
      <c r="B97" s="356" t="str">
        <f>'COGS &amp; COSS'!F93</f>
        <v>Select</v>
      </c>
      <c r="C97" s="357">
        <f>'COGS &amp; COSS'!C93</f>
        <v>0</v>
      </c>
      <c r="D97" s="358" t="str">
        <f>'COGS &amp; COSS'!V93</f>
        <v/>
      </c>
      <c r="E97" s="359"/>
      <c r="F97" s="87"/>
      <c r="G97" s="360" t="str">
        <f t="shared" si="16"/>
        <v/>
      </c>
      <c r="H97" s="367">
        <f>IFERROR(F97*'COGS &amp; COSS'!H93,"")</f>
        <v>0</v>
      </c>
      <c r="I97" s="364" t="str">
        <f t="shared" si="17"/>
        <v/>
      </c>
      <c r="J97" s="362"/>
      <c r="K97" s="363" t="str">
        <f>IF(B97="Wholesale",('Pricing &amp; Financial Position'!D97*'Pricing &amp; Financial Position'!$O$6)+D97,IF(B97="Retail",($O$4*D97)+D97,""))</f>
        <v/>
      </c>
      <c r="L97" s="118" t="str">
        <f t="shared" si="18"/>
        <v/>
      </c>
      <c r="M97" s="360" t="str">
        <f t="shared" si="19"/>
        <v/>
      </c>
      <c r="N97" s="367" t="str">
        <f>IFERROR(L97*'COGS &amp; COSS'!H93,"")</f>
        <v/>
      </c>
      <c r="O97" s="364" t="str">
        <f t="shared" si="20"/>
        <v/>
      </c>
      <c r="P97" s="362"/>
      <c r="Q97" s="361" t="str">
        <f t="shared" si="21"/>
        <v/>
      </c>
      <c r="R97" s="368" t="str">
        <f t="shared" si="22"/>
        <v/>
      </c>
    </row>
    <row r="98" spans="2:18" ht="17.399999999999999" customHeight="1" x14ac:dyDescent="0.3">
      <c r="B98" s="356" t="str">
        <f>'COGS &amp; COSS'!F94</f>
        <v>Select</v>
      </c>
      <c r="C98" s="357">
        <f>'COGS &amp; COSS'!C94</f>
        <v>0</v>
      </c>
      <c r="D98" s="358" t="str">
        <f>'COGS &amp; COSS'!V94</f>
        <v/>
      </c>
      <c r="E98" s="359"/>
      <c r="F98" s="87"/>
      <c r="G98" s="360" t="str">
        <f t="shared" si="16"/>
        <v/>
      </c>
      <c r="H98" s="367">
        <f>IFERROR(F98*'COGS &amp; COSS'!H94,"")</f>
        <v>0</v>
      </c>
      <c r="I98" s="364" t="str">
        <f t="shared" si="17"/>
        <v/>
      </c>
      <c r="J98" s="362"/>
      <c r="K98" s="363" t="str">
        <f>IF(B98="Wholesale",('Pricing &amp; Financial Position'!D98*'Pricing &amp; Financial Position'!$O$6)+D98,IF(B98="Retail",($O$4*D98)+D98,""))</f>
        <v/>
      </c>
      <c r="L98" s="118" t="str">
        <f t="shared" si="18"/>
        <v/>
      </c>
      <c r="M98" s="360" t="str">
        <f t="shared" si="19"/>
        <v/>
      </c>
      <c r="N98" s="367" t="str">
        <f>IFERROR(L98*'COGS &amp; COSS'!H94,"")</f>
        <v/>
      </c>
      <c r="O98" s="364" t="str">
        <f t="shared" si="20"/>
        <v/>
      </c>
      <c r="P98" s="362"/>
      <c r="Q98" s="361" t="str">
        <f t="shared" si="21"/>
        <v/>
      </c>
      <c r="R98" s="368" t="str">
        <f t="shared" si="22"/>
        <v/>
      </c>
    </row>
    <row r="99" spans="2:18" ht="17.399999999999999" customHeight="1" x14ac:dyDescent="0.3">
      <c r="B99" s="356" t="str">
        <f>'COGS &amp; COSS'!F95</f>
        <v>Select</v>
      </c>
      <c r="C99" s="357">
        <f>'COGS &amp; COSS'!C95</f>
        <v>0</v>
      </c>
      <c r="D99" s="358" t="str">
        <f>'COGS &amp; COSS'!V95</f>
        <v/>
      </c>
      <c r="E99" s="359"/>
      <c r="F99" s="87"/>
      <c r="G99" s="360" t="str">
        <f t="shared" si="16"/>
        <v/>
      </c>
      <c r="H99" s="367">
        <f>IFERROR(F99*'COGS &amp; COSS'!H95,"")</f>
        <v>0</v>
      </c>
      <c r="I99" s="364" t="str">
        <f t="shared" si="17"/>
        <v/>
      </c>
      <c r="J99" s="362"/>
      <c r="K99" s="363" t="str">
        <f>IF(B99="Wholesale",('Pricing &amp; Financial Position'!D99*'Pricing &amp; Financial Position'!$O$6)+D99,IF(B99="Retail",($O$4*D99)+D99,""))</f>
        <v/>
      </c>
      <c r="L99" s="118" t="str">
        <f t="shared" si="18"/>
        <v/>
      </c>
      <c r="M99" s="360" t="str">
        <f t="shared" si="19"/>
        <v/>
      </c>
      <c r="N99" s="367" t="str">
        <f>IFERROR(L99*'COGS &amp; COSS'!H95,"")</f>
        <v/>
      </c>
      <c r="O99" s="364" t="str">
        <f t="shared" si="20"/>
        <v/>
      </c>
      <c r="P99" s="362"/>
      <c r="Q99" s="361" t="str">
        <f t="shared" si="21"/>
        <v/>
      </c>
      <c r="R99" s="368" t="str">
        <f t="shared" si="22"/>
        <v/>
      </c>
    </row>
    <row r="100" spans="2:18" ht="17.399999999999999" customHeight="1" x14ac:dyDescent="0.3">
      <c r="B100" s="356" t="str">
        <f>'COGS &amp; COSS'!F96</f>
        <v>Select</v>
      </c>
      <c r="C100" s="357">
        <f>'COGS &amp; COSS'!C96</f>
        <v>0</v>
      </c>
      <c r="D100" s="358" t="str">
        <f>'COGS &amp; COSS'!V96</f>
        <v/>
      </c>
      <c r="E100" s="359"/>
      <c r="F100" s="87"/>
      <c r="G100" s="360" t="str">
        <f t="shared" si="16"/>
        <v/>
      </c>
      <c r="H100" s="367">
        <f>IFERROR(F100*'COGS &amp; COSS'!H96,"")</f>
        <v>0</v>
      </c>
      <c r="I100" s="364" t="str">
        <f t="shared" si="17"/>
        <v/>
      </c>
      <c r="J100" s="362"/>
      <c r="K100" s="363" t="str">
        <f>IF(B100="Wholesale",('Pricing &amp; Financial Position'!D100*'Pricing &amp; Financial Position'!$O$6)+D100,IF(B100="Retail",($O$4*D100)+D100,""))</f>
        <v/>
      </c>
      <c r="L100" s="118" t="str">
        <f t="shared" si="18"/>
        <v/>
      </c>
      <c r="M100" s="360" t="str">
        <f t="shared" si="19"/>
        <v/>
      </c>
      <c r="N100" s="367" t="str">
        <f>IFERROR(L100*'COGS &amp; COSS'!H96,"")</f>
        <v/>
      </c>
      <c r="O100" s="364" t="str">
        <f t="shared" si="20"/>
        <v/>
      </c>
      <c r="P100" s="362"/>
      <c r="Q100" s="361" t="str">
        <f t="shared" si="21"/>
        <v/>
      </c>
      <c r="R100" s="368" t="str">
        <f t="shared" si="22"/>
        <v/>
      </c>
    </row>
    <row r="101" spans="2:18" ht="17.399999999999999" customHeight="1" x14ac:dyDescent="0.3">
      <c r="B101" s="356" t="str">
        <f>'COGS &amp; COSS'!F97</f>
        <v>Select</v>
      </c>
      <c r="C101" s="357">
        <f>'COGS &amp; COSS'!C97</f>
        <v>0</v>
      </c>
      <c r="D101" s="358" t="str">
        <f>'COGS &amp; COSS'!V97</f>
        <v/>
      </c>
      <c r="E101" s="359"/>
      <c r="F101" s="87"/>
      <c r="G101" s="360" t="str">
        <f t="shared" si="16"/>
        <v/>
      </c>
      <c r="H101" s="367">
        <f>IFERROR(F101*'COGS &amp; COSS'!H97,"")</f>
        <v>0</v>
      </c>
      <c r="I101" s="364" t="str">
        <f t="shared" si="17"/>
        <v/>
      </c>
      <c r="J101" s="362"/>
      <c r="K101" s="363" t="str">
        <f>IF(B101="Wholesale",('Pricing &amp; Financial Position'!D101*'Pricing &amp; Financial Position'!$O$6)+D101,IF(B101="Retail",($O$4*D101)+D101,""))</f>
        <v/>
      </c>
      <c r="L101" s="118" t="str">
        <f t="shared" si="18"/>
        <v/>
      </c>
      <c r="M101" s="360" t="str">
        <f t="shared" si="19"/>
        <v/>
      </c>
      <c r="N101" s="367" t="str">
        <f>IFERROR(L101*'COGS &amp; COSS'!H97,"")</f>
        <v/>
      </c>
      <c r="O101" s="364" t="str">
        <f t="shared" si="20"/>
        <v/>
      </c>
      <c r="P101" s="362"/>
      <c r="Q101" s="361" t="str">
        <f t="shared" si="21"/>
        <v/>
      </c>
      <c r="R101" s="368" t="str">
        <f t="shared" si="22"/>
        <v/>
      </c>
    </row>
    <row r="102" spans="2:18" ht="17.399999999999999" customHeight="1" x14ac:dyDescent="0.3">
      <c r="B102" s="356" t="str">
        <f>'COGS &amp; COSS'!F98</f>
        <v>Select</v>
      </c>
      <c r="C102" s="357">
        <f>'COGS &amp; COSS'!C98</f>
        <v>0</v>
      </c>
      <c r="D102" s="358" t="str">
        <f>'COGS &amp; COSS'!V98</f>
        <v/>
      </c>
      <c r="E102" s="359"/>
      <c r="F102" s="87"/>
      <c r="G102" s="360" t="str">
        <f t="shared" si="16"/>
        <v/>
      </c>
      <c r="H102" s="367">
        <f>IFERROR(F102*'COGS &amp; COSS'!H98,"")</f>
        <v>0</v>
      </c>
      <c r="I102" s="364" t="str">
        <f t="shared" si="17"/>
        <v/>
      </c>
      <c r="J102" s="362"/>
      <c r="K102" s="363" t="str">
        <f>IF(B102="Wholesale",('Pricing &amp; Financial Position'!D102*'Pricing &amp; Financial Position'!$O$6)+D102,IF(B102="Retail",($O$4*D102)+D102,""))</f>
        <v/>
      </c>
      <c r="L102" s="118" t="str">
        <f t="shared" si="18"/>
        <v/>
      </c>
      <c r="M102" s="360" t="str">
        <f t="shared" si="19"/>
        <v/>
      </c>
      <c r="N102" s="367" t="str">
        <f>IFERROR(L102*'COGS &amp; COSS'!H98,"")</f>
        <v/>
      </c>
      <c r="O102" s="364" t="str">
        <f t="shared" si="20"/>
        <v/>
      </c>
      <c r="P102" s="362"/>
      <c r="Q102" s="361" t="str">
        <f t="shared" si="21"/>
        <v/>
      </c>
      <c r="R102" s="368" t="str">
        <f t="shared" si="22"/>
        <v/>
      </c>
    </row>
    <row r="103" spans="2:18" ht="17.399999999999999" customHeight="1" x14ac:dyDescent="0.3">
      <c r="B103" s="356" t="str">
        <f>'COGS &amp; COSS'!F99</f>
        <v>Select</v>
      </c>
      <c r="C103" s="357">
        <f>'COGS &amp; COSS'!C99</f>
        <v>0</v>
      </c>
      <c r="D103" s="358" t="str">
        <f>'COGS &amp; COSS'!V99</f>
        <v/>
      </c>
      <c r="E103" s="359"/>
      <c r="F103" s="87"/>
      <c r="G103" s="360" t="str">
        <f t="shared" si="16"/>
        <v/>
      </c>
      <c r="H103" s="367">
        <f>IFERROR(F103*'COGS &amp; COSS'!H99,"")</f>
        <v>0</v>
      </c>
      <c r="I103" s="364" t="str">
        <f t="shared" si="17"/>
        <v/>
      </c>
      <c r="J103" s="362"/>
      <c r="K103" s="363" t="str">
        <f>IF(B103="Wholesale",('Pricing &amp; Financial Position'!D103*'Pricing &amp; Financial Position'!$O$6)+D103,IF(B103="Retail",($O$4*D103)+D103,""))</f>
        <v/>
      </c>
      <c r="L103" s="118" t="str">
        <f t="shared" si="18"/>
        <v/>
      </c>
      <c r="M103" s="360" t="str">
        <f t="shared" si="19"/>
        <v/>
      </c>
      <c r="N103" s="367" t="str">
        <f>IFERROR(L103*'COGS &amp; COSS'!H99,"")</f>
        <v/>
      </c>
      <c r="O103" s="364" t="str">
        <f t="shared" si="20"/>
        <v/>
      </c>
      <c r="P103" s="362"/>
      <c r="Q103" s="361" t="str">
        <f t="shared" si="21"/>
        <v/>
      </c>
      <c r="R103" s="368" t="str">
        <f t="shared" si="22"/>
        <v/>
      </c>
    </row>
    <row r="104" spans="2:18" ht="17.399999999999999" customHeight="1" x14ac:dyDescent="0.3">
      <c r="B104" s="356" t="str">
        <f>'COGS &amp; COSS'!F100</f>
        <v>Select</v>
      </c>
      <c r="C104" s="357">
        <f>'COGS &amp; COSS'!C100</f>
        <v>0</v>
      </c>
      <c r="D104" s="358" t="str">
        <f>'COGS &amp; COSS'!V100</f>
        <v/>
      </c>
      <c r="E104" s="359"/>
      <c r="F104" s="87"/>
      <c r="G104" s="360" t="str">
        <f t="shared" si="16"/>
        <v/>
      </c>
      <c r="H104" s="367">
        <f>IFERROR(F104*'COGS &amp; COSS'!H100,"")</f>
        <v>0</v>
      </c>
      <c r="I104" s="364" t="str">
        <f t="shared" si="17"/>
        <v/>
      </c>
      <c r="J104" s="362"/>
      <c r="K104" s="363" t="str">
        <f>IF(B104="Wholesale",('Pricing &amp; Financial Position'!D104*'Pricing &amp; Financial Position'!$O$6)+D104,IF(B104="Retail",($O$4*D104)+D104,""))</f>
        <v/>
      </c>
      <c r="L104" s="118" t="str">
        <f t="shared" si="18"/>
        <v/>
      </c>
      <c r="M104" s="360" t="str">
        <f t="shared" si="19"/>
        <v/>
      </c>
      <c r="N104" s="367" t="str">
        <f>IFERROR(L104*'COGS &amp; COSS'!H100,"")</f>
        <v/>
      </c>
      <c r="O104" s="364" t="str">
        <f t="shared" si="20"/>
        <v/>
      </c>
      <c r="P104" s="362"/>
      <c r="Q104" s="361" t="str">
        <f t="shared" si="21"/>
        <v/>
      </c>
      <c r="R104" s="368" t="str">
        <f t="shared" si="22"/>
        <v/>
      </c>
    </row>
    <row r="105" spans="2:18" ht="17.399999999999999" customHeight="1" x14ac:dyDescent="0.3">
      <c r="B105" s="356" t="str">
        <f>'COGS &amp; COSS'!F101</f>
        <v>Select</v>
      </c>
      <c r="C105" s="357">
        <f>'COGS &amp; COSS'!C101</f>
        <v>0</v>
      </c>
      <c r="D105" s="358" t="str">
        <f>'COGS &amp; COSS'!V101</f>
        <v/>
      </c>
      <c r="E105" s="359"/>
      <c r="F105" s="87"/>
      <c r="G105" s="360" t="str">
        <f t="shared" si="16"/>
        <v/>
      </c>
      <c r="H105" s="367">
        <f>IFERROR(F105*'COGS &amp; COSS'!H101,"")</f>
        <v>0</v>
      </c>
      <c r="I105" s="364" t="str">
        <f t="shared" si="17"/>
        <v/>
      </c>
      <c r="J105" s="362"/>
      <c r="K105" s="363" t="str">
        <f>IF(B105="Wholesale",('Pricing &amp; Financial Position'!D105*'Pricing &amp; Financial Position'!$O$6)+D105,IF(B105="Retail",($O$4*D105)+D105,""))</f>
        <v/>
      </c>
      <c r="L105" s="118" t="str">
        <f t="shared" si="18"/>
        <v/>
      </c>
      <c r="M105" s="360" t="str">
        <f t="shared" si="19"/>
        <v/>
      </c>
      <c r="N105" s="367" t="str">
        <f>IFERROR(L105*'COGS &amp; COSS'!H101,"")</f>
        <v/>
      </c>
      <c r="O105" s="364" t="str">
        <f t="shared" si="20"/>
        <v/>
      </c>
      <c r="P105" s="362"/>
      <c r="Q105" s="361" t="str">
        <f t="shared" si="21"/>
        <v/>
      </c>
      <c r="R105" s="368" t="str">
        <f t="shared" si="22"/>
        <v/>
      </c>
    </row>
    <row r="106" spans="2:18" ht="17.399999999999999" customHeight="1" x14ac:dyDescent="0.3">
      <c r="B106" s="356" t="str">
        <f>'COGS &amp; COSS'!F102</f>
        <v>Select</v>
      </c>
      <c r="C106" s="357">
        <f>'COGS &amp; COSS'!C102</f>
        <v>0</v>
      </c>
      <c r="D106" s="358" t="str">
        <f>'COGS &amp; COSS'!V102</f>
        <v/>
      </c>
      <c r="E106" s="359"/>
      <c r="F106" s="87"/>
      <c r="G106" s="360" t="str">
        <f t="shared" si="16"/>
        <v/>
      </c>
      <c r="H106" s="367">
        <f>IFERROR(F106*'COGS &amp; COSS'!H102,"")</f>
        <v>0</v>
      </c>
      <c r="I106" s="364" t="str">
        <f t="shared" si="17"/>
        <v/>
      </c>
      <c r="J106" s="362"/>
      <c r="K106" s="363" t="str">
        <f>IF(B106="Wholesale",('Pricing &amp; Financial Position'!D106*'Pricing &amp; Financial Position'!$O$6)+D106,IF(B106="Retail",($O$4*D106)+D106,""))</f>
        <v/>
      </c>
      <c r="L106" s="118" t="str">
        <f t="shared" si="18"/>
        <v/>
      </c>
      <c r="M106" s="360" t="str">
        <f t="shared" si="19"/>
        <v/>
      </c>
      <c r="N106" s="367" t="str">
        <f>IFERROR(L106*'COGS &amp; COSS'!H102,"")</f>
        <v/>
      </c>
      <c r="O106" s="364" t="str">
        <f t="shared" si="20"/>
        <v/>
      </c>
      <c r="P106" s="362"/>
      <c r="Q106" s="361" t="str">
        <f t="shared" si="21"/>
        <v/>
      </c>
      <c r="R106" s="368" t="str">
        <f t="shared" si="22"/>
        <v/>
      </c>
    </row>
    <row r="107" spans="2:18" ht="17.399999999999999" customHeight="1" x14ac:dyDescent="0.3">
      <c r="B107" s="356" t="str">
        <f>'COGS &amp; COSS'!F103</f>
        <v>Select</v>
      </c>
      <c r="C107" s="357">
        <f>'COGS &amp; COSS'!C103</f>
        <v>0</v>
      </c>
      <c r="D107" s="358" t="str">
        <f>'COGS &amp; COSS'!V103</f>
        <v/>
      </c>
      <c r="E107" s="359"/>
      <c r="F107" s="87"/>
      <c r="G107" s="360" t="str">
        <f t="shared" si="16"/>
        <v/>
      </c>
      <c r="H107" s="367">
        <f>IFERROR(F107*'COGS &amp; COSS'!H103,"")</f>
        <v>0</v>
      </c>
      <c r="I107" s="364" t="str">
        <f t="shared" si="17"/>
        <v/>
      </c>
      <c r="J107" s="362"/>
      <c r="K107" s="363" t="str">
        <f>IF(B107="Wholesale",('Pricing &amp; Financial Position'!D107*'Pricing &amp; Financial Position'!$O$6)+D107,IF(B107="Retail",($O$4*D107)+D107,""))</f>
        <v/>
      </c>
      <c r="L107" s="118" t="str">
        <f t="shared" si="18"/>
        <v/>
      </c>
      <c r="M107" s="360" t="str">
        <f t="shared" si="19"/>
        <v/>
      </c>
      <c r="N107" s="367" t="str">
        <f>IFERROR(L107*'COGS &amp; COSS'!H103,"")</f>
        <v/>
      </c>
      <c r="O107" s="364" t="str">
        <f t="shared" si="20"/>
        <v/>
      </c>
      <c r="P107" s="362"/>
      <c r="Q107" s="361" t="str">
        <f t="shared" si="21"/>
        <v/>
      </c>
      <c r="R107" s="368" t="str">
        <f t="shared" si="22"/>
        <v/>
      </c>
    </row>
    <row r="108" spans="2:18" ht="17.399999999999999" customHeight="1" x14ac:dyDescent="0.3">
      <c r="B108" s="356" t="str">
        <f>'COGS &amp; COSS'!F104</f>
        <v>Select</v>
      </c>
      <c r="C108" s="357">
        <f>'COGS &amp; COSS'!C104</f>
        <v>0</v>
      </c>
      <c r="D108" s="358" t="str">
        <f>'COGS &amp; COSS'!V104</f>
        <v/>
      </c>
      <c r="E108" s="359"/>
      <c r="F108" s="87"/>
      <c r="G108" s="360" t="str">
        <f t="shared" si="16"/>
        <v/>
      </c>
      <c r="H108" s="367">
        <f>IFERROR(F108*'COGS &amp; COSS'!H104,"")</f>
        <v>0</v>
      </c>
      <c r="I108" s="364" t="str">
        <f t="shared" si="17"/>
        <v/>
      </c>
      <c r="J108" s="362"/>
      <c r="K108" s="363" t="str">
        <f>IF(B108="Wholesale",('Pricing &amp; Financial Position'!D108*'Pricing &amp; Financial Position'!$O$6)+D108,IF(B108="Retail",($O$4*D108)+D108,""))</f>
        <v/>
      </c>
      <c r="L108" s="118" t="str">
        <f t="shared" si="18"/>
        <v/>
      </c>
      <c r="M108" s="360" t="str">
        <f t="shared" si="19"/>
        <v/>
      </c>
      <c r="N108" s="367" t="str">
        <f>IFERROR(L108*'COGS &amp; COSS'!H104,"")</f>
        <v/>
      </c>
      <c r="O108" s="364" t="str">
        <f t="shared" si="20"/>
        <v/>
      </c>
      <c r="P108" s="362"/>
      <c r="Q108" s="361" t="str">
        <f t="shared" si="21"/>
        <v/>
      </c>
      <c r="R108" s="368" t="str">
        <f t="shared" si="22"/>
        <v/>
      </c>
    </row>
    <row r="109" spans="2:18" ht="17.399999999999999" customHeight="1" x14ac:dyDescent="0.3">
      <c r="B109" s="356" t="str">
        <f>'COGS &amp; COSS'!F105</f>
        <v>Select</v>
      </c>
      <c r="C109" s="357">
        <f>'COGS &amp; COSS'!C105</f>
        <v>0</v>
      </c>
      <c r="D109" s="358" t="str">
        <f>'COGS &amp; COSS'!V105</f>
        <v/>
      </c>
      <c r="E109" s="359"/>
      <c r="F109" s="87"/>
      <c r="G109" s="360" t="str">
        <f t="shared" si="16"/>
        <v/>
      </c>
      <c r="H109" s="367">
        <f>IFERROR(F109*'COGS &amp; COSS'!H105,"")</f>
        <v>0</v>
      </c>
      <c r="I109" s="364" t="str">
        <f t="shared" si="17"/>
        <v/>
      </c>
      <c r="J109" s="362"/>
      <c r="K109" s="363" t="str">
        <f>IF(B109="Wholesale",('Pricing &amp; Financial Position'!D109*'Pricing &amp; Financial Position'!$O$6)+D109,IF(B109="Retail",($O$4*D109)+D109,""))</f>
        <v/>
      </c>
      <c r="L109" s="118" t="str">
        <f t="shared" si="18"/>
        <v/>
      </c>
      <c r="M109" s="360" t="str">
        <f t="shared" si="19"/>
        <v/>
      </c>
      <c r="N109" s="367" t="str">
        <f>IFERROR(L109*'COGS &amp; COSS'!H105,"")</f>
        <v/>
      </c>
      <c r="O109" s="364" t="str">
        <f t="shared" si="20"/>
        <v/>
      </c>
      <c r="P109" s="362"/>
      <c r="Q109" s="361" t="str">
        <f t="shared" si="21"/>
        <v/>
      </c>
      <c r="R109" s="368" t="str">
        <f t="shared" si="22"/>
        <v/>
      </c>
    </row>
    <row r="110" spans="2:18" ht="17.399999999999999" customHeight="1" x14ac:dyDescent="0.3">
      <c r="B110" s="356" t="str">
        <f>'COGS &amp; COSS'!F106</f>
        <v>Select</v>
      </c>
      <c r="C110" s="357">
        <f>'COGS &amp; COSS'!C106</f>
        <v>0</v>
      </c>
      <c r="D110" s="358" t="str">
        <f>'COGS &amp; COSS'!V106</f>
        <v/>
      </c>
      <c r="E110" s="359"/>
      <c r="F110" s="87"/>
      <c r="G110" s="360" t="str">
        <f t="shared" si="16"/>
        <v/>
      </c>
      <c r="H110" s="367">
        <f>IFERROR(F110*'COGS &amp; COSS'!H106,"")</f>
        <v>0</v>
      </c>
      <c r="I110" s="364" t="str">
        <f t="shared" si="17"/>
        <v/>
      </c>
      <c r="J110" s="362"/>
      <c r="K110" s="363" t="str">
        <f>IF(B110="Wholesale",('Pricing &amp; Financial Position'!D110*'Pricing &amp; Financial Position'!$O$6)+D110,IF(B110="Retail",($O$4*D110)+D110,""))</f>
        <v/>
      </c>
      <c r="L110" s="118" t="str">
        <f t="shared" si="18"/>
        <v/>
      </c>
      <c r="M110" s="360" t="str">
        <f t="shared" si="19"/>
        <v/>
      </c>
      <c r="N110" s="367" t="str">
        <f>IFERROR(L110*'COGS &amp; COSS'!H106,"")</f>
        <v/>
      </c>
      <c r="O110" s="364" t="str">
        <f t="shared" si="20"/>
        <v/>
      </c>
      <c r="P110" s="362"/>
      <c r="Q110" s="361" t="str">
        <f t="shared" si="21"/>
        <v/>
      </c>
      <c r="R110" s="368" t="str">
        <f t="shared" si="22"/>
        <v/>
      </c>
    </row>
    <row r="111" spans="2:18" ht="17.399999999999999" customHeight="1" x14ac:dyDescent="0.3">
      <c r="B111" s="356" t="str">
        <f>'COGS &amp; COSS'!F107</f>
        <v>Select</v>
      </c>
      <c r="C111" s="357">
        <f>'COGS &amp; COSS'!C107</f>
        <v>0</v>
      </c>
      <c r="D111" s="358" t="str">
        <f>'COGS &amp; COSS'!V107</f>
        <v/>
      </c>
      <c r="E111" s="359"/>
      <c r="F111" s="87"/>
      <c r="G111" s="360" t="str">
        <f t="shared" ref="G111:G114" si="23">IFERROR(F111-D111,"")</f>
        <v/>
      </c>
      <c r="H111" s="367">
        <f>IFERROR(F111*'COGS &amp; COSS'!H107,"")</f>
        <v>0</v>
      </c>
      <c r="I111" s="364" t="str">
        <f t="shared" si="17"/>
        <v/>
      </c>
      <c r="J111" s="362"/>
      <c r="K111" s="363" t="str">
        <f>IF(B111="Wholesale",('Pricing &amp; Financial Position'!D111*'Pricing &amp; Financial Position'!$O$6)+D111,IF(B111="Retail",($O$4*D111)+D111,""))</f>
        <v/>
      </c>
      <c r="L111" s="118" t="str">
        <f t="shared" ref="L111:L114" si="24">K111</f>
        <v/>
      </c>
      <c r="M111" s="360" t="str">
        <f t="shared" ref="M111:M114" si="25">IFERROR(L111-D111,"")</f>
        <v/>
      </c>
      <c r="N111" s="367" t="str">
        <f>IFERROR(L111*'COGS &amp; COSS'!H107,"")</f>
        <v/>
      </c>
      <c r="O111" s="364" t="str">
        <f t="shared" si="20"/>
        <v/>
      </c>
      <c r="P111" s="362"/>
      <c r="Q111" s="361" t="str">
        <f t="shared" si="21"/>
        <v/>
      </c>
      <c r="R111" s="368" t="str">
        <f t="shared" si="22"/>
        <v/>
      </c>
    </row>
    <row r="112" spans="2:18" ht="17.399999999999999" customHeight="1" x14ac:dyDescent="0.3">
      <c r="B112" s="356" t="str">
        <f>'COGS &amp; COSS'!F108</f>
        <v>Select</v>
      </c>
      <c r="C112" s="357">
        <f>'COGS &amp; COSS'!C108</f>
        <v>0</v>
      </c>
      <c r="D112" s="358" t="str">
        <f>'COGS &amp; COSS'!V108</f>
        <v/>
      </c>
      <c r="E112" s="359"/>
      <c r="F112" s="87"/>
      <c r="G112" s="360" t="str">
        <f t="shared" si="23"/>
        <v/>
      </c>
      <c r="H112" s="367">
        <f>IFERROR(F112*'COGS &amp; COSS'!H108,"")</f>
        <v>0</v>
      </c>
      <c r="I112" s="364" t="str">
        <f t="shared" si="17"/>
        <v/>
      </c>
      <c r="J112" s="362"/>
      <c r="K112" s="363" t="str">
        <f>IF(B112="Wholesale",('Pricing &amp; Financial Position'!D112*'Pricing &amp; Financial Position'!$O$6)+D112,IF(B112="Retail",($O$4*D112)+D112,""))</f>
        <v/>
      </c>
      <c r="L112" s="118" t="str">
        <f t="shared" si="24"/>
        <v/>
      </c>
      <c r="M112" s="360" t="str">
        <f t="shared" si="25"/>
        <v/>
      </c>
      <c r="N112" s="367" t="str">
        <f>IFERROR(L112*'COGS &amp; COSS'!H108,"")</f>
        <v/>
      </c>
      <c r="O112" s="364" t="str">
        <f t="shared" si="20"/>
        <v/>
      </c>
      <c r="P112" s="362"/>
      <c r="Q112" s="361" t="str">
        <f t="shared" si="21"/>
        <v/>
      </c>
      <c r="R112" s="368" t="str">
        <f t="shared" si="22"/>
        <v/>
      </c>
    </row>
    <row r="113" spans="2:18" ht="17.399999999999999" customHeight="1" x14ac:dyDescent="0.3">
      <c r="B113" s="356" t="str">
        <f>'COGS &amp; COSS'!F109</f>
        <v>Select</v>
      </c>
      <c r="C113" s="357">
        <f>'COGS &amp; COSS'!C109</f>
        <v>0</v>
      </c>
      <c r="D113" s="358" t="str">
        <f>'COGS &amp; COSS'!V109</f>
        <v/>
      </c>
      <c r="E113" s="359"/>
      <c r="F113" s="87"/>
      <c r="G113" s="360" t="str">
        <f t="shared" si="23"/>
        <v/>
      </c>
      <c r="H113" s="367">
        <f>IFERROR(F113*'COGS &amp; COSS'!H109,"")</f>
        <v>0</v>
      </c>
      <c r="I113" s="364" t="str">
        <f t="shared" si="17"/>
        <v/>
      </c>
      <c r="J113" s="362"/>
      <c r="K113" s="363" t="str">
        <f>IF(B113="Wholesale",('Pricing &amp; Financial Position'!D113*'Pricing &amp; Financial Position'!$O$6)+D113,IF(B113="Retail",($O$4*D113)+D113,""))</f>
        <v/>
      </c>
      <c r="L113" s="118" t="str">
        <f t="shared" si="24"/>
        <v/>
      </c>
      <c r="M113" s="360" t="str">
        <f t="shared" si="25"/>
        <v/>
      </c>
      <c r="N113" s="367" t="str">
        <f>IFERROR(L113*'COGS &amp; COSS'!H109,"")</f>
        <v/>
      </c>
      <c r="O113" s="364" t="str">
        <f t="shared" si="20"/>
        <v/>
      </c>
      <c r="P113" s="362"/>
      <c r="Q113" s="361" t="str">
        <f t="shared" si="21"/>
        <v/>
      </c>
      <c r="R113" s="368" t="str">
        <f t="shared" si="22"/>
        <v/>
      </c>
    </row>
    <row r="114" spans="2:18" ht="17.399999999999999" customHeight="1" x14ac:dyDescent="0.3">
      <c r="B114" s="356" t="str">
        <f>'COGS &amp; COSS'!F110</f>
        <v>Select</v>
      </c>
      <c r="C114" s="357">
        <f>'COGS &amp; COSS'!C110</f>
        <v>0</v>
      </c>
      <c r="D114" s="358" t="str">
        <f>'COGS &amp; COSS'!V110</f>
        <v/>
      </c>
      <c r="E114" s="359"/>
      <c r="F114" s="87"/>
      <c r="G114" s="360" t="str">
        <f t="shared" si="23"/>
        <v/>
      </c>
      <c r="H114" s="367">
        <f>IFERROR(F114*'COGS &amp; COSS'!H110,"")</f>
        <v>0</v>
      </c>
      <c r="I114" s="364" t="str">
        <f t="shared" si="17"/>
        <v/>
      </c>
      <c r="J114" s="362"/>
      <c r="K114" s="363" t="str">
        <f>IF(B114="Wholesale",('Pricing &amp; Financial Position'!D114*'Pricing &amp; Financial Position'!$O$6)+D114,IF(B114="Retail",($O$4*D114)+D114,""))</f>
        <v/>
      </c>
      <c r="L114" s="118" t="str">
        <f t="shared" si="24"/>
        <v/>
      </c>
      <c r="M114" s="360" t="str">
        <f t="shared" si="25"/>
        <v/>
      </c>
      <c r="N114" s="367" t="str">
        <f>IFERROR(L114*'COGS &amp; COSS'!H110,"")</f>
        <v/>
      </c>
      <c r="O114" s="364" t="str">
        <f t="shared" si="20"/>
        <v/>
      </c>
      <c r="P114" s="362"/>
      <c r="Q114" s="361" t="str">
        <f t="shared" si="21"/>
        <v/>
      </c>
      <c r="R114" s="368" t="str">
        <f t="shared" si="22"/>
        <v/>
      </c>
    </row>
  </sheetData>
  <sheetProtection algorithmName="SHA-512" hashValue="xG3iZxwMeTg+uJfTI6t+CFGjfy0vZlkokCrbTZUhEplaTl4cvXIIEWXrM/Q5oXYfpC98jpMI0HNk+4fF6nu36Q==" saltValue="kr61FeZUhj46rcfsV48sZA==" spinCount="100000" sheet="1" objects="1" scenarios="1"/>
  <mergeCells count="41">
    <mergeCell ref="T71:T72"/>
    <mergeCell ref="T21:T22"/>
    <mergeCell ref="C10:C14"/>
    <mergeCell ref="F11:F13"/>
    <mergeCell ref="H11:H13"/>
    <mergeCell ref="I11:I13"/>
    <mergeCell ref="T12:T17"/>
    <mergeCell ref="K11:K13"/>
    <mergeCell ref="L11:L13"/>
    <mergeCell ref="N11:N13"/>
    <mergeCell ref="O11:O13"/>
    <mergeCell ref="Q11:Q13"/>
    <mergeCell ref="R11:R13"/>
    <mergeCell ref="F10:I10"/>
    <mergeCell ref="D10:D14"/>
    <mergeCell ref="T10:U11"/>
    <mergeCell ref="T67:T69"/>
    <mergeCell ref="M4:M8"/>
    <mergeCell ref="U21:U22"/>
    <mergeCell ref="T25:U25"/>
    <mergeCell ref="B2:R2"/>
    <mergeCell ref="Q10:R10"/>
    <mergeCell ref="K10:O10"/>
    <mergeCell ref="T18:T20"/>
    <mergeCell ref="T2:AA2"/>
    <mergeCell ref="AA10:AA11"/>
    <mergeCell ref="W10:W11"/>
    <mergeCell ref="Y10:Y11"/>
    <mergeCell ref="AA23:AA24"/>
    <mergeCell ref="B4:F4"/>
    <mergeCell ref="B6:F6"/>
    <mergeCell ref="T26:U26"/>
    <mergeCell ref="T60:T65"/>
    <mergeCell ref="T27:U27"/>
    <mergeCell ref="T23:U24"/>
    <mergeCell ref="W26:Y26"/>
    <mergeCell ref="Y23:Y24"/>
    <mergeCell ref="B10:B12"/>
    <mergeCell ref="W23:W24"/>
    <mergeCell ref="G11:G14"/>
    <mergeCell ref="M11:M14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B205B-F9EF-49F8-A58D-AE8FB70F5A44}">
  <sheetPr>
    <tabColor theme="0" tint="-0.34998626667073579"/>
  </sheetPr>
  <dimension ref="B1:Q171"/>
  <sheetViews>
    <sheetView showGridLines="0" showRowColHeaders="0" zoomScaleNormal="100" workbookViewId="0">
      <selection activeCell="M25" sqref="M25"/>
    </sheetView>
  </sheetViews>
  <sheetFormatPr defaultColWidth="8.88671875" defaultRowHeight="15" customHeight="1" x14ac:dyDescent="0.3"/>
  <cols>
    <col min="1" max="1" width="2.6640625" style="161" customWidth="1"/>
    <col min="2" max="2" width="37.88671875" style="153" customWidth="1"/>
    <col min="3" max="3" width="0.44140625" style="153" customWidth="1"/>
    <col min="4" max="4" width="32.109375" style="161" customWidth="1"/>
    <col min="5" max="6" width="9.5546875" style="161" customWidth="1"/>
    <col min="7" max="7" width="3.77734375" style="161" customWidth="1"/>
    <col min="8" max="8" width="13.109375" style="162" customWidth="1"/>
    <col min="9" max="9" width="10.6640625" style="162" customWidth="1"/>
    <col min="10" max="10" width="16.5546875" style="162" customWidth="1"/>
    <col min="11" max="11" width="15.21875" style="162" customWidth="1"/>
    <col min="12" max="12" width="10.109375" style="162" customWidth="1"/>
    <col min="13" max="13" width="15.21875" style="162" customWidth="1"/>
    <col min="14" max="14" width="20.21875" style="162" customWidth="1"/>
    <col min="15" max="17" width="8.88671875" style="162"/>
    <col min="18" max="16384" width="8.88671875" style="161"/>
  </cols>
  <sheetData>
    <row r="1" spans="2:17" ht="15" customHeight="1" x14ac:dyDescent="0.3">
      <c r="B1" s="621" t="s">
        <v>376</v>
      </c>
      <c r="D1" s="621" t="s">
        <v>380</v>
      </c>
      <c r="E1" s="621"/>
      <c r="F1" s="621"/>
      <c r="H1" s="621" t="s">
        <v>366</v>
      </c>
      <c r="I1" s="621"/>
      <c r="J1" s="621"/>
      <c r="K1" s="621"/>
      <c r="L1" s="621"/>
      <c r="M1" s="621"/>
      <c r="N1" s="621"/>
    </row>
    <row r="2" spans="2:17" s="140" customFormat="1" ht="15" customHeight="1" thickBot="1" x14ac:dyDescent="0.35">
      <c r="B2" s="621"/>
      <c r="C2" s="139"/>
      <c r="D2" s="622"/>
      <c r="E2" s="622"/>
      <c r="F2" s="622"/>
      <c r="H2" s="623"/>
      <c r="I2" s="623"/>
      <c r="J2" s="623"/>
      <c r="K2" s="623"/>
      <c r="L2" s="623"/>
      <c r="M2" s="623"/>
      <c r="N2" s="623"/>
    </row>
    <row r="3" spans="2:17" ht="15" customHeight="1" x14ac:dyDescent="0.3">
      <c r="B3" s="152" t="s">
        <v>401</v>
      </c>
      <c r="C3" s="152"/>
      <c r="D3" s="627" t="s">
        <v>348</v>
      </c>
      <c r="E3" s="597" t="s">
        <v>392</v>
      </c>
      <c r="F3" s="597" t="s">
        <v>400</v>
      </c>
      <c r="H3" s="641" t="s">
        <v>367</v>
      </c>
      <c r="I3" s="602" t="s">
        <v>372</v>
      </c>
      <c r="J3" s="602"/>
      <c r="K3" s="604" t="s">
        <v>371</v>
      </c>
      <c r="L3" s="604"/>
      <c r="M3" s="604"/>
      <c r="N3" s="605"/>
      <c r="Q3" s="161"/>
    </row>
    <row r="4" spans="2:17" ht="15" customHeight="1" x14ac:dyDescent="0.3">
      <c r="B4" s="626" t="s">
        <v>12</v>
      </c>
      <c r="C4" s="180"/>
      <c r="D4" s="628"/>
      <c r="E4" s="598"/>
      <c r="F4" s="598"/>
      <c r="H4" s="642"/>
      <c r="I4" s="603"/>
      <c r="J4" s="603"/>
      <c r="K4" s="606"/>
      <c r="L4" s="606"/>
      <c r="M4" s="606"/>
      <c r="N4" s="607"/>
      <c r="Q4" s="161"/>
    </row>
    <row r="5" spans="2:17" ht="15" customHeight="1" x14ac:dyDescent="0.3">
      <c r="B5" s="626"/>
      <c r="C5" s="181"/>
      <c r="D5" s="629"/>
      <c r="E5" s="599"/>
      <c r="F5" s="599"/>
      <c r="H5" s="642"/>
      <c r="I5" s="633" t="s">
        <v>373</v>
      </c>
      <c r="J5" s="634"/>
      <c r="K5" s="633" t="s">
        <v>375</v>
      </c>
      <c r="L5" s="637"/>
      <c r="M5" s="637"/>
      <c r="N5" s="638"/>
      <c r="Q5" s="161"/>
    </row>
    <row r="6" spans="2:17" ht="15" customHeight="1" thickBot="1" x14ac:dyDescent="0.35">
      <c r="B6" s="181"/>
      <c r="C6" s="181"/>
      <c r="D6" s="163" t="s">
        <v>156</v>
      </c>
      <c r="E6" s="164">
        <v>0.29170000000000001</v>
      </c>
      <c r="F6" s="164">
        <v>3.7900000000000003E-2</v>
      </c>
      <c r="H6" s="643"/>
      <c r="I6" s="635"/>
      <c r="J6" s="636"/>
      <c r="K6" s="635"/>
      <c r="L6" s="639"/>
      <c r="M6" s="639"/>
      <c r="N6" s="640"/>
      <c r="Q6" s="161"/>
    </row>
    <row r="7" spans="2:17" ht="15" customHeight="1" x14ac:dyDescent="0.3">
      <c r="B7" s="152" t="s">
        <v>402</v>
      </c>
      <c r="C7" s="152"/>
      <c r="D7" s="163" t="s">
        <v>275</v>
      </c>
      <c r="E7" s="164">
        <v>0.16689999999999999</v>
      </c>
      <c r="F7" s="164">
        <v>4.0500000000000001E-2</v>
      </c>
      <c r="H7" s="641" t="s">
        <v>368</v>
      </c>
      <c r="I7" s="608" t="s">
        <v>374</v>
      </c>
      <c r="J7" s="609"/>
      <c r="K7" s="612" t="s">
        <v>370</v>
      </c>
      <c r="L7" s="613"/>
      <c r="M7" s="613"/>
      <c r="N7" s="614"/>
      <c r="Q7" s="161"/>
    </row>
    <row r="8" spans="2:17" ht="15" customHeight="1" thickBot="1" x14ac:dyDescent="0.35">
      <c r="B8" s="625" t="s">
        <v>13</v>
      </c>
      <c r="C8" s="186"/>
      <c r="D8" s="163" t="s">
        <v>276</v>
      </c>
      <c r="E8" s="164">
        <v>0.21199999999999999</v>
      </c>
      <c r="F8" s="164">
        <v>-1.7100000000000001E-2</v>
      </c>
      <c r="H8" s="643"/>
      <c r="I8" s="610"/>
      <c r="J8" s="611"/>
      <c r="K8" s="615"/>
      <c r="L8" s="616"/>
      <c r="M8" s="616"/>
      <c r="N8" s="617"/>
      <c r="Q8" s="161"/>
    </row>
    <row r="9" spans="2:17" ht="15" customHeight="1" x14ac:dyDescent="0.3">
      <c r="B9" s="625"/>
      <c r="C9" s="186"/>
      <c r="D9" s="163" t="s">
        <v>28</v>
      </c>
      <c r="E9" s="164">
        <v>0.51839999999999997</v>
      </c>
      <c r="F9" s="164">
        <v>5.0700000000000002E-2</v>
      </c>
      <c r="H9" s="641" t="s">
        <v>369</v>
      </c>
      <c r="I9" s="612" t="s">
        <v>378</v>
      </c>
      <c r="J9" s="618"/>
      <c r="K9" s="612" t="s">
        <v>403</v>
      </c>
      <c r="L9" s="613"/>
      <c r="M9" s="613"/>
      <c r="N9" s="614"/>
      <c r="Q9" s="161"/>
    </row>
    <row r="10" spans="2:17" ht="15" customHeight="1" thickBot="1" x14ac:dyDescent="0.35">
      <c r="D10" s="163" t="s">
        <v>277</v>
      </c>
      <c r="E10" s="164">
        <v>0.14699999999999999</v>
      </c>
      <c r="F10" s="164">
        <v>5.0200000000000002E-2</v>
      </c>
      <c r="H10" s="643"/>
      <c r="I10" s="615"/>
      <c r="J10" s="619"/>
      <c r="K10" s="615"/>
      <c r="L10" s="616"/>
      <c r="M10" s="616"/>
      <c r="N10" s="617"/>
      <c r="Q10" s="161"/>
    </row>
    <row r="11" spans="2:17" ht="15" customHeight="1" x14ac:dyDescent="0.3">
      <c r="B11" s="154" t="s">
        <v>362</v>
      </c>
      <c r="C11" s="154"/>
      <c r="D11" s="163" t="s">
        <v>278</v>
      </c>
      <c r="E11" s="164">
        <v>0.14560000000000001</v>
      </c>
      <c r="F11" s="164">
        <v>2.1600000000000001E-2</v>
      </c>
      <c r="H11" s="161"/>
      <c r="I11" s="161"/>
      <c r="J11" s="161"/>
      <c r="K11" s="161"/>
      <c r="L11" s="161"/>
      <c r="M11" s="161"/>
      <c r="N11" s="161"/>
      <c r="Q11" s="161"/>
    </row>
    <row r="12" spans="2:17" ht="15" customHeight="1" x14ac:dyDescent="0.3">
      <c r="B12" s="182" t="s">
        <v>361</v>
      </c>
      <c r="C12" s="182"/>
      <c r="D12" s="163" t="s">
        <v>279</v>
      </c>
      <c r="E12" s="164">
        <v>1</v>
      </c>
      <c r="F12" s="164">
        <v>0.26960000000000001</v>
      </c>
      <c r="H12" s="140" t="s">
        <v>379</v>
      </c>
      <c r="I12" s="140"/>
      <c r="J12" s="140"/>
      <c r="K12" s="140"/>
      <c r="L12" s="140"/>
      <c r="M12" s="141"/>
      <c r="N12" s="141"/>
      <c r="Q12" s="161"/>
    </row>
    <row r="13" spans="2:17" ht="15" customHeight="1" x14ac:dyDescent="0.3">
      <c r="B13" s="155"/>
      <c r="C13" s="155"/>
      <c r="D13" s="163" t="s">
        <v>280</v>
      </c>
      <c r="E13" s="164">
        <v>0.99790000000000001</v>
      </c>
      <c r="F13" s="164">
        <v>0.30309999999999998</v>
      </c>
      <c r="H13" s="600" t="s">
        <v>199</v>
      </c>
      <c r="I13" s="600"/>
      <c r="J13" s="600"/>
      <c r="K13" s="600"/>
      <c r="L13" s="600"/>
      <c r="M13" s="600"/>
      <c r="N13" s="600"/>
    </row>
    <row r="14" spans="2:17" ht="15" customHeight="1" x14ac:dyDescent="0.3">
      <c r="B14" s="154" t="s">
        <v>364</v>
      </c>
      <c r="C14" s="154"/>
      <c r="D14" s="163" t="s">
        <v>29</v>
      </c>
      <c r="E14" s="164">
        <v>0.44419999999999998</v>
      </c>
      <c r="F14" s="164">
        <v>5.7599999999999998E-2</v>
      </c>
      <c r="H14" s="601" t="s">
        <v>404</v>
      </c>
      <c r="I14" s="601"/>
      <c r="J14" s="601"/>
      <c r="K14" s="601"/>
      <c r="L14" s="601"/>
      <c r="M14" s="601"/>
      <c r="N14" s="601"/>
    </row>
    <row r="15" spans="2:17" ht="15" customHeight="1" x14ac:dyDescent="0.3">
      <c r="B15" s="183" t="s">
        <v>363</v>
      </c>
      <c r="C15" s="183"/>
      <c r="D15" s="163" t="s">
        <v>30</v>
      </c>
      <c r="E15" s="164">
        <v>0.53549999999999998</v>
      </c>
      <c r="F15" s="164">
        <v>0.14599999999999999</v>
      </c>
      <c r="H15" s="601" t="s">
        <v>393</v>
      </c>
      <c r="I15" s="601"/>
      <c r="J15" s="601"/>
      <c r="K15" s="601"/>
      <c r="L15" s="601"/>
      <c r="M15" s="601"/>
      <c r="N15" s="601"/>
    </row>
    <row r="16" spans="2:17" ht="15" customHeight="1" x14ac:dyDescent="0.3">
      <c r="B16" s="156"/>
      <c r="C16" s="156"/>
      <c r="D16" s="163" t="s">
        <v>281</v>
      </c>
      <c r="E16" s="164">
        <v>0.40029999999999999</v>
      </c>
      <c r="F16" s="164">
        <v>0.11899999999999999</v>
      </c>
      <c r="H16" s="166" t="s">
        <v>194</v>
      </c>
      <c r="I16"/>
      <c r="J16" s="166" t="s">
        <v>200</v>
      </c>
      <c r="K16" s="166"/>
      <c r="L16" s="166"/>
      <c r="M16" s="166"/>
      <c r="N16" s="161"/>
    </row>
    <row r="17" spans="2:17" ht="15" customHeight="1" x14ac:dyDescent="0.3">
      <c r="B17" s="157" t="s">
        <v>360</v>
      </c>
      <c r="C17" s="157"/>
      <c r="D17" s="163" t="s">
        <v>282</v>
      </c>
      <c r="E17" s="164">
        <v>0.61809999999999998</v>
      </c>
      <c r="F17" s="164">
        <v>0.16009999999999999</v>
      </c>
      <c r="H17" s="143" t="s">
        <v>157</v>
      </c>
      <c r="I17"/>
      <c r="J17" s="166" t="s">
        <v>201</v>
      </c>
      <c r="K17" s="166"/>
      <c r="L17" s="166"/>
      <c r="M17" s="166"/>
      <c r="N17" s="161"/>
      <c r="O17" s="165"/>
      <c r="P17" s="165"/>
      <c r="Q17" s="165"/>
    </row>
    <row r="18" spans="2:17" ht="15" customHeight="1" x14ac:dyDescent="0.3">
      <c r="B18" s="184" t="s">
        <v>359</v>
      </c>
      <c r="C18" s="184"/>
      <c r="D18" s="163" t="s">
        <v>283</v>
      </c>
      <c r="E18" s="164">
        <v>0.29449999999999998</v>
      </c>
      <c r="F18" s="164">
        <v>0.10299999999999999</v>
      </c>
      <c r="H18" s="144" t="s">
        <v>193</v>
      </c>
      <c r="I18"/>
      <c r="J18" s="166" t="s">
        <v>201</v>
      </c>
      <c r="K18" s="166"/>
      <c r="L18" s="166"/>
      <c r="M18" s="166"/>
      <c r="N18" s="161"/>
      <c r="O18" s="161"/>
      <c r="P18" s="142"/>
      <c r="Q18" s="142"/>
    </row>
    <row r="19" spans="2:17" ht="15" customHeight="1" x14ac:dyDescent="0.3">
      <c r="D19" s="163" t="s">
        <v>284</v>
      </c>
      <c r="E19" s="164">
        <v>0.312</v>
      </c>
      <c r="F19" s="164">
        <v>4.9200000000000001E-2</v>
      </c>
      <c r="H19" s="144" t="s">
        <v>191</v>
      </c>
      <c r="I19"/>
      <c r="J19" s="166" t="s">
        <v>200</v>
      </c>
      <c r="K19" s="161"/>
      <c r="L19" s="161"/>
      <c r="M19" s="161"/>
      <c r="N19" s="161"/>
      <c r="O19" s="161"/>
      <c r="P19"/>
      <c r="Q19"/>
    </row>
    <row r="20" spans="2:17" ht="15" customHeight="1" x14ac:dyDescent="0.3">
      <c r="B20" s="158" t="s">
        <v>15</v>
      </c>
      <c r="C20" s="158"/>
      <c r="D20" s="163" t="s">
        <v>285</v>
      </c>
      <c r="E20" s="164">
        <v>0.58620000000000005</v>
      </c>
      <c r="F20" s="164">
        <v>7.9100000000000004E-2</v>
      </c>
      <c r="H20" s="144" t="s">
        <v>197</v>
      </c>
      <c r="I20"/>
      <c r="J20" s="166" t="s">
        <v>200</v>
      </c>
      <c r="K20" s="161"/>
      <c r="L20" s="161"/>
      <c r="M20" s="161"/>
      <c r="N20" s="161"/>
      <c r="O20" s="161"/>
      <c r="P20"/>
      <c r="Q20"/>
    </row>
    <row r="21" spans="2:17" ht="15" customHeight="1" x14ac:dyDescent="0.3">
      <c r="B21" s="630" t="s">
        <v>8</v>
      </c>
      <c r="C21" s="179"/>
      <c r="D21" s="163" t="s">
        <v>286</v>
      </c>
      <c r="E21" s="164">
        <v>0.17849999999999999</v>
      </c>
      <c r="F21" s="164">
        <v>9.7000000000000003E-2</v>
      </c>
      <c r="H21" s="144" t="s">
        <v>190</v>
      </c>
      <c r="I21"/>
      <c r="J21" s="166" t="s">
        <v>201</v>
      </c>
      <c r="K21" s="161"/>
      <c r="L21" s="161"/>
      <c r="M21" s="161"/>
      <c r="N21" s="161"/>
      <c r="O21" s="161"/>
      <c r="P21" s="161"/>
      <c r="Q21" s="161"/>
    </row>
    <row r="22" spans="2:17" ht="15" customHeight="1" x14ac:dyDescent="0.3">
      <c r="B22" s="630"/>
      <c r="C22" s="179"/>
      <c r="D22" s="163" t="s">
        <v>287</v>
      </c>
      <c r="E22" s="164">
        <v>0.2397</v>
      </c>
      <c r="F22" s="164">
        <v>0.13159999999999999</v>
      </c>
      <c r="H22" s="144" t="s">
        <v>203</v>
      </c>
      <c r="I22"/>
      <c r="J22" s="166" t="s">
        <v>200</v>
      </c>
      <c r="K22" s="161"/>
      <c r="L22" s="161"/>
      <c r="M22" s="161"/>
      <c r="N22" s="161"/>
      <c r="O22" s="161"/>
      <c r="P22" s="161"/>
      <c r="Q22" s="161"/>
    </row>
    <row r="23" spans="2:17" ht="15" customHeight="1" x14ac:dyDescent="0.3">
      <c r="B23" s="159"/>
      <c r="C23" s="159"/>
      <c r="D23" s="163" t="s">
        <v>288</v>
      </c>
      <c r="E23" s="164">
        <v>0.34229999999999999</v>
      </c>
      <c r="F23" s="164">
        <v>8.0699999999999994E-2</v>
      </c>
      <c r="H23" s="144" t="s">
        <v>204</v>
      </c>
      <c r="I23"/>
      <c r="J23" s="166" t="s">
        <v>201</v>
      </c>
      <c r="K23" s="161"/>
      <c r="L23" s="161"/>
      <c r="M23" s="161"/>
      <c r="N23" s="161"/>
      <c r="O23" s="161"/>
      <c r="P23" s="161"/>
      <c r="Q23" s="161"/>
    </row>
    <row r="24" spans="2:17" ht="15" customHeight="1" x14ac:dyDescent="0.3">
      <c r="B24" s="158" t="s">
        <v>150</v>
      </c>
      <c r="C24" s="158"/>
      <c r="D24" s="163" t="s">
        <v>289</v>
      </c>
      <c r="E24" s="164">
        <v>0.35749999999999998</v>
      </c>
      <c r="F24" s="164">
        <v>0.2044</v>
      </c>
      <c r="H24" s="144" t="s">
        <v>195</v>
      </c>
      <c r="I24"/>
      <c r="J24" s="166" t="s">
        <v>201</v>
      </c>
      <c r="K24" s="161"/>
      <c r="L24" s="161"/>
      <c r="M24" s="161"/>
      <c r="N24" s="161"/>
      <c r="O24" s="161"/>
      <c r="P24" s="161"/>
      <c r="Q24" s="161"/>
    </row>
    <row r="25" spans="2:17" s="145" customFormat="1" ht="15" customHeight="1" x14ac:dyDescent="0.3">
      <c r="B25" s="178" t="s">
        <v>149</v>
      </c>
      <c r="C25" s="178"/>
      <c r="D25" s="163" t="s">
        <v>290</v>
      </c>
      <c r="E25" s="164">
        <v>0.24229999999999999</v>
      </c>
      <c r="F25" s="164">
        <v>2.53E-2</v>
      </c>
      <c r="H25" s="144" t="s">
        <v>198</v>
      </c>
      <c r="I25"/>
      <c r="J25" s="166" t="s">
        <v>201</v>
      </c>
    </row>
    <row r="26" spans="2:17" s="145" customFormat="1" ht="15" customHeight="1" x14ac:dyDescent="0.3">
      <c r="B26" s="160"/>
      <c r="C26" s="160"/>
      <c r="D26" s="163" t="s">
        <v>291</v>
      </c>
      <c r="E26" s="164">
        <v>0.3639</v>
      </c>
      <c r="F26" s="164">
        <v>0.1668</v>
      </c>
      <c r="H26" s="144" t="s">
        <v>377</v>
      </c>
      <c r="I26"/>
      <c r="J26" s="166" t="s">
        <v>201</v>
      </c>
    </row>
    <row r="27" spans="2:17" s="145" customFormat="1" ht="15" customHeight="1" x14ac:dyDescent="0.3">
      <c r="B27" s="160"/>
      <c r="C27" s="160"/>
      <c r="D27" s="163" t="s">
        <v>292</v>
      </c>
      <c r="E27" s="164">
        <v>0.21820000000000001</v>
      </c>
      <c r="F27" s="164">
        <v>8.2299999999999998E-2</v>
      </c>
      <c r="H27" s="166" t="s">
        <v>196</v>
      </c>
      <c r="I27"/>
      <c r="J27" s="166" t="s">
        <v>201</v>
      </c>
    </row>
    <row r="28" spans="2:17" s="145" customFormat="1" ht="15" customHeight="1" x14ac:dyDescent="0.3">
      <c r="B28" s="158" t="s">
        <v>152</v>
      </c>
      <c r="C28" s="158"/>
      <c r="D28" s="163" t="s">
        <v>293</v>
      </c>
      <c r="E28" s="164">
        <v>0.1016</v>
      </c>
      <c r="F28" s="164">
        <v>9.7999999999999997E-3</v>
      </c>
      <c r="H28" s="144" t="s">
        <v>192</v>
      </c>
      <c r="I28"/>
      <c r="J28" s="166" t="s">
        <v>200</v>
      </c>
    </row>
    <row r="29" spans="2:17" s="145" customFormat="1" ht="15" customHeight="1" x14ac:dyDescent="0.3">
      <c r="B29" s="624" t="s">
        <v>151</v>
      </c>
      <c r="C29" s="178"/>
      <c r="D29" s="163" t="s">
        <v>294</v>
      </c>
      <c r="E29" s="164">
        <v>0.60940000000000005</v>
      </c>
      <c r="F29" s="164">
        <v>6.4999999999999997E-3</v>
      </c>
      <c r="H29" s="168" t="s">
        <v>405</v>
      </c>
    </row>
    <row r="30" spans="2:17" s="145" customFormat="1" ht="15" customHeight="1" x14ac:dyDescent="0.3">
      <c r="B30" s="624"/>
      <c r="C30" s="178"/>
      <c r="D30" s="163" t="s">
        <v>295</v>
      </c>
      <c r="E30" s="164">
        <v>0.67020000000000002</v>
      </c>
      <c r="F30" s="164">
        <v>0.1835</v>
      </c>
      <c r="H30" s="72" t="s">
        <v>205</v>
      </c>
    </row>
    <row r="31" spans="2:17" s="145" customFormat="1" ht="15" customHeight="1" x14ac:dyDescent="0.3">
      <c r="B31" s="153"/>
      <c r="C31" s="153"/>
      <c r="D31" s="163" t="s">
        <v>31</v>
      </c>
      <c r="E31" s="164">
        <v>0.46610000000000001</v>
      </c>
      <c r="F31" s="164">
        <v>2.92E-2</v>
      </c>
      <c r="H31" s="162" t="s">
        <v>194</v>
      </c>
    </row>
    <row r="32" spans="2:17" s="145" customFormat="1" ht="15" customHeight="1" x14ac:dyDescent="0.3">
      <c r="B32" s="158" t="s">
        <v>406</v>
      </c>
      <c r="C32" s="158"/>
      <c r="D32" s="163" t="s">
        <v>296</v>
      </c>
      <c r="E32" s="164">
        <v>0.32329999999999998</v>
      </c>
      <c r="F32" s="164">
        <v>7.3099999999999998E-2</v>
      </c>
      <c r="H32" s="168" t="s">
        <v>191</v>
      </c>
    </row>
    <row r="33" spans="2:17" s="145" customFormat="1" ht="15" customHeight="1" x14ac:dyDescent="0.3">
      <c r="B33" s="624" t="s">
        <v>189</v>
      </c>
      <c r="C33" s="178"/>
      <c r="D33" s="163" t="s">
        <v>297</v>
      </c>
      <c r="E33" s="164">
        <v>0.32290000000000002</v>
      </c>
      <c r="F33" s="164">
        <v>5.4000000000000003E-3</v>
      </c>
      <c r="H33" s="168" t="s">
        <v>197</v>
      </c>
      <c r="I33" s="146"/>
      <c r="J33" s="146"/>
    </row>
    <row r="34" spans="2:17" s="145" customFormat="1" ht="15" customHeight="1" x14ac:dyDescent="0.3">
      <c r="B34" s="624"/>
      <c r="C34" s="178"/>
      <c r="D34" s="163" t="s">
        <v>298</v>
      </c>
      <c r="E34" s="164">
        <v>0.27350000000000002</v>
      </c>
      <c r="F34" s="164">
        <v>6.3200000000000006E-2</v>
      </c>
      <c r="H34" s="168" t="s">
        <v>203</v>
      </c>
      <c r="I34" s="162"/>
      <c r="J34" s="162"/>
    </row>
    <row r="35" spans="2:17" s="145" customFormat="1" ht="15" customHeight="1" x14ac:dyDescent="0.3">
      <c r="B35" s="160"/>
      <c r="C35" s="160"/>
      <c r="D35" s="163" t="s">
        <v>299</v>
      </c>
      <c r="E35" s="164">
        <v>0.13919999999999999</v>
      </c>
      <c r="F35" s="164">
        <v>2.1600000000000001E-2</v>
      </c>
      <c r="H35" s="168" t="s">
        <v>192</v>
      </c>
      <c r="I35" s="162"/>
      <c r="J35" s="162"/>
    </row>
    <row r="36" spans="2:17" s="145" customFormat="1" ht="15" customHeight="1" x14ac:dyDescent="0.3">
      <c r="B36" s="158" t="s">
        <v>48</v>
      </c>
      <c r="C36" s="158"/>
      <c r="D36" s="163" t="s">
        <v>32</v>
      </c>
      <c r="E36" s="164">
        <v>0.40439999999999998</v>
      </c>
      <c r="F36" s="164">
        <v>8.9999999999999993E-3</v>
      </c>
      <c r="H36" s="72" t="s">
        <v>206</v>
      </c>
      <c r="I36" s="162"/>
      <c r="J36" s="162"/>
    </row>
    <row r="37" spans="2:17" s="145" customFormat="1" ht="15" customHeight="1" x14ac:dyDescent="0.3">
      <c r="B37" s="185" t="s">
        <v>47</v>
      </c>
      <c r="C37" s="185"/>
      <c r="D37" s="163" t="s">
        <v>300</v>
      </c>
      <c r="E37" s="164">
        <v>0.32740000000000002</v>
      </c>
      <c r="F37" s="164">
        <v>7.2900000000000006E-2</v>
      </c>
      <c r="H37" s="162" t="s">
        <v>157</v>
      </c>
      <c r="I37" s="162"/>
      <c r="J37" s="162"/>
    </row>
    <row r="38" spans="2:17" s="145" customFormat="1" ht="15" customHeight="1" x14ac:dyDescent="0.3">
      <c r="B38" s="156"/>
      <c r="C38" s="156"/>
      <c r="D38" s="163" t="s">
        <v>33</v>
      </c>
      <c r="E38" s="164">
        <v>0.1323</v>
      </c>
      <c r="F38" s="164">
        <v>5.6599999999999998E-2</v>
      </c>
      <c r="H38" s="168" t="s">
        <v>193</v>
      </c>
      <c r="I38" s="162"/>
      <c r="J38" s="162"/>
    </row>
    <row r="39" spans="2:17" s="145" customFormat="1" ht="15" customHeight="1" x14ac:dyDescent="0.3">
      <c r="B39" s="153"/>
      <c r="C39" s="153"/>
      <c r="D39" s="163" t="s">
        <v>301</v>
      </c>
      <c r="E39" s="164">
        <v>0.75849999999999995</v>
      </c>
      <c r="F39" s="164">
        <v>0.26319999999999999</v>
      </c>
      <c r="H39" s="168" t="s">
        <v>190</v>
      </c>
      <c r="I39" s="162"/>
      <c r="J39" s="162"/>
    </row>
    <row r="40" spans="2:17" ht="15" customHeight="1" x14ac:dyDescent="0.3">
      <c r="D40" s="163" t="s">
        <v>34</v>
      </c>
      <c r="E40" s="164">
        <v>0.24629999999999999</v>
      </c>
      <c r="F40" s="164">
        <v>7.0999999999999994E-2</v>
      </c>
      <c r="H40" s="168" t="s">
        <v>204</v>
      </c>
      <c r="K40" s="161"/>
      <c r="L40" s="161"/>
      <c r="M40" s="161"/>
      <c r="N40" s="161"/>
      <c r="O40" s="161"/>
      <c r="P40" s="161"/>
      <c r="Q40" s="161"/>
    </row>
    <row r="41" spans="2:17" ht="15" customHeight="1" x14ac:dyDescent="0.3">
      <c r="D41" s="163" t="s">
        <v>35</v>
      </c>
      <c r="E41" s="164">
        <v>0.1439</v>
      </c>
      <c r="F41" s="164">
        <v>1.09E-2</v>
      </c>
      <c r="H41" s="168" t="s">
        <v>195</v>
      </c>
      <c r="K41" s="161"/>
      <c r="L41" s="161"/>
      <c r="M41" s="161"/>
      <c r="N41" s="161"/>
      <c r="O41" s="161"/>
      <c r="P41" s="161"/>
      <c r="Q41" s="161"/>
    </row>
    <row r="42" spans="2:17" ht="15" customHeight="1" x14ac:dyDescent="0.3">
      <c r="D42" s="163" t="s">
        <v>46</v>
      </c>
      <c r="E42" s="164">
        <v>0.26379999999999998</v>
      </c>
      <c r="F42" s="164">
        <v>2.0299999999999999E-2</v>
      </c>
      <c r="H42" s="168" t="s">
        <v>198</v>
      </c>
      <c r="K42" s="161"/>
      <c r="L42" s="161"/>
      <c r="M42" s="161"/>
      <c r="N42" s="161"/>
      <c r="O42" s="161"/>
      <c r="P42" s="161"/>
      <c r="Q42" s="161"/>
    </row>
    <row r="43" spans="2:17" ht="15" customHeight="1" x14ac:dyDescent="0.3">
      <c r="D43" s="163" t="s">
        <v>36</v>
      </c>
      <c r="E43" s="164">
        <v>0.62860000000000005</v>
      </c>
      <c r="F43" s="164">
        <v>0.1777</v>
      </c>
      <c r="H43" s="168" t="s">
        <v>202</v>
      </c>
      <c r="K43" s="161"/>
      <c r="L43" s="161"/>
      <c r="M43" s="161"/>
      <c r="N43" s="161"/>
      <c r="O43" s="161"/>
      <c r="P43" s="161"/>
      <c r="Q43" s="161"/>
    </row>
    <row r="44" spans="2:17" ht="15" customHeight="1" x14ac:dyDescent="0.3">
      <c r="D44" s="163" t="s">
        <v>37</v>
      </c>
      <c r="E44" s="164">
        <v>0.57740000000000002</v>
      </c>
      <c r="F44" s="164">
        <v>7.0000000000000007E-2</v>
      </c>
      <c r="H44" s="162" t="s">
        <v>196</v>
      </c>
      <c r="K44" s="161"/>
      <c r="L44" s="161"/>
      <c r="M44" s="161"/>
      <c r="N44" s="161"/>
      <c r="O44" s="161"/>
      <c r="P44" s="161"/>
      <c r="Q44" s="161"/>
    </row>
    <row r="45" spans="2:17" ht="15" customHeight="1" x14ac:dyDescent="0.3">
      <c r="D45" s="163" t="s">
        <v>302</v>
      </c>
      <c r="E45" s="164">
        <v>0.1472</v>
      </c>
      <c r="F45" s="164">
        <v>2.01E-2</v>
      </c>
      <c r="H45" s="564" t="s">
        <v>394</v>
      </c>
      <c r="I45" s="564"/>
      <c r="J45" s="564"/>
      <c r="K45" s="564"/>
      <c r="L45" s="564"/>
      <c r="M45" s="564"/>
      <c r="N45" s="564"/>
      <c r="O45" s="161"/>
      <c r="P45" s="161"/>
      <c r="Q45" s="161"/>
    </row>
    <row r="46" spans="2:17" ht="15" customHeight="1" x14ac:dyDescent="0.3">
      <c r="D46" s="163" t="s">
        <v>303</v>
      </c>
      <c r="E46" s="164">
        <v>0.49890000000000001</v>
      </c>
      <c r="F46" s="164">
        <v>-3.3E-3</v>
      </c>
      <c r="H46" s="564"/>
      <c r="I46" s="564"/>
      <c r="J46" s="564"/>
      <c r="K46" s="564"/>
      <c r="L46" s="564"/>
      <c r="M46" s="564"/>
      <c r="N46" s="564"/>
    </row>
    <row r="47" spans="2:17" ht="15" customHeight="1" x14ac:dyDescent="0.3">
      <c r="B47" s="156"/>
      <c r="C47" s="156"/>
      <c r="D47" s="163" t="s">
        <v>304</v>
      </c>
      <c r="E47" s="164">
        <v>0.2732</v>
      </c>
      <c r="F47" s="164">
        <v>0.13980000000000001</v>
      </c>
      <c r="H47" s="620" t="s">
        <v>410</v>
      </c>
      <c r="I47" s="620"/>
      <c r="J47" s="620"/>
      <c r="K47" s="620"/>
      <c r="L47" s="620"/>
      <c r="M47" s="620"/>
      <c r="N47" s="620"/>
      <c r="O47"/>
      <c r="P47"/>
      <c r="Q47"/>
    </row>
    <row r="48" spans="2:17" ht="15" customHeight="1" x14ac:dyDescent="0.3">
      <c r="B48" s="156"/>
      <c r="C48" s="156"/>
      <c r="D48" s="163" t="s">
        <v>305</v>
      </c>
      <c r="E48" s="164">
        <v>0.35630000000000001</v>
      </c>
      <c r="F48" s="164">
        <v>5.3100000000000001E-2</v>
      </c>
      <c r="H48" s="620" t="s">
        <v>395</v>
      </c>
      <c r="I48" s="620"/>
      <c r="J48" s="620"/>
      <c r="K48" s="620"/>
      <c r="L48" s="620"/>
      <c r="M48" s="620"/>
      <c r="N48" s="620"/>
      <c r="O48"/>
      <c r="P48"/>
      <c r="Q48"/>
    </row>
    <row r="49" spans="4:17" ht="15" customHeight="1" x14ac:dyDescent="0.3">
      <c r="D49" s="163" t="s">
        <v>306</v>
      </c>
      <c r="E49" s="164">
        <v>0.56289999999999996</v>
      </c>
      <c r="F49" s="164">
        <v>1.0999999999999999E-2</v>
      </c>
      <c r="H49" s="620" t="s">
        <v>396</v>
      </c>
      <c r="I49" s="620"/>
      <c r="J49" s="620"/>
      <c r="K49" s="620"/>
      <c r="L49" s="620"/>
      <c r="M49" s="620"/>
      <c r="N49" s="620"/>
      <c r="O49"/>
      <c r="P49"/>
      <c r="Q49"/>
    </row>
    <row r="50" spans="4:17" ht="15" customHeight="1" x14ac:dyDescent="0.3">
      <c r="D50" s="163" t="s">
        <v>45</v>
      </c>
      <c r="E50" s="164">
        <v>0.47589999999999999</v>
      </c>
      <c r="F50" s="164">
        <v>0.1125</v>
      </c>
      <c r="H50" s="631" t="s">
        <v>122</v>
      </c>
      <c r="I50" s="631"/>
      <c r="J50" s="631"/>
      <c r="K50" s="631"/>
      <c r="L50" s="631"/>
      <c r="M50" s="631"/>
      <c r="N50" s="631"/>
      <c r="O50" s="188"/>
      <c r="P50" s="188"/>
      <c r="Q50" s="188"/>
    </row>
    <row r="51" spans="4:17" ht="15" customHeight="1" x14ac:dyDescent="0.3">
      <c r="D51" s="163" t="s">
        <v>307</v>
      </c>
      <c r="E51" s="164">
        <v>0.5575</v>
      </c>
      <c r="F51" s="164">
        <v>0.16619999999999999</v>
      </c>
      <c r="H51" s="632" t="s">
        <v>397</v>
      </c>
      <c r="I51" s="632"/>
      <c r="J51" s="632"/>
      <c r="K51" s="632"/>
      <c r="L51" s="632"/>
      <c r="M51" s="632"/>
      <c r="N51" s="632"/>
      <c r="O51" s="187"/>
      <c r="P51" s="187"/>
      <c r="Q51" s="187"/>
    </row>
    <row r="52" spans="4:17" ht="15" customHeight="1" x14ac:dyDescent="0.3">
      <c r="D52" s="163" t="s">
        <v>308</v>
      </c>
      <c r="E52" s="164">
        <v>0.4</v>
      </c>
      <c r="F52" s="164">
        <v>0.15210000000000001</v>
      </c>
      <c r="H52" s="620" t="s">
        <v>398</v>
      </c>
      <c r="I52" s="620"/>
      <c r="J52" s="620"/>
      <c r="K52" s="620"/>
      <c r="L52" s="620"/>
      <c r="M52" s="620"/>
      <c r="N52" s="620"/>
      <c r="O52"/>
      <c r="P52"/>
      <c r="Q52"/>
    </row>
    <row r="53" spans="4:17" ht="15" customHeight="1" x14ac:dyDescent="0.3">
      <c r="D53" s="163" t="s">
        <v>309</v>
      </c>
      <c r="E53" s="164">
        <v>0.25990000000000002</v>
      </c>
      <c r="F53" s="164">
        <v>6.0699999999999997E-2</v>
      </c>
      <c r="H53" s="594" t="s">
        <v>399</v>
      </c>
      <c r="I53" s="594"/>
      <c r="J53" s="594"/>
      <c r="K53" s="594"/>
      <c r="L53" s="594"/>
      <c r="M53" s="594"/>
      <c r="N53" s="594"/>
      <c r="O53" s="161"/>
      <c r="P53" s="161"/>
      <c r="Q53" s="161"/>
    </row>
    <row r="54" spans="4:17" ht="15" customHeight="1" x14ac:dyDescent="0.3">
      <c r="D54" s="163" t="s">
        <v>310</v>
      </c>
      <c r="E54" s="164">
        <v>0.2427</v>
      </c>
      <c r="F54" s="164">
        <v>4.0500000000000001E-2</v>
      </c>
      <c r="H54" s="151"/>
      <c r="I54" s="151"/>
      <c r="J54" s="151"/>
      <c r="K54" s="151"/>
      <c r="L54" s="151"/>
      <c r="M54" s="151"/>
      <c r="N54" s="151"/>
      <c r="O54" s="151"/>
      <c r="P54" s="151"/>
      <c r="Q54" s="151"/>
    </row>
    <row r="55" spans="4:17" ht="15" customHeight="1" x14ac:dyDescent="0.3">
      <c r="D55" s="163" t="s">
        <v>311</v>
      </c>
      <c r="E55" s="164">
        <v>0.65080000000000005</v>
      </c>
      <c r="F55" s="164">
        <v>0.24929999999999999</v>
      </c>
      <c r="H55" s="596" t="s">
        <v>126</v>
      </c>
      <c r="I55" s="596"/>
      <c r="J55" s="6"/>
      <c r="K55" s="596" t="s">
        <v>188</v>
      </c>
      <c r="L55" s="596"/>
      <c r="M55" s="596"/>
      <c r="N55" s="151"/>
      <c r="O55" s="151"/>
      <c r="P55" s="151"/>
      <c r="Q55" s="151"/>
    </row>
    <row r="56" spans="4:17" ht="15" customHeight="1" x14ac:dyDescent="0.3">
      <c r="D56" s="163" t="s">
        <v>312</v>
      </c>
      <c r="E56" s="164">
        <v>0.34200000000000003</v>
      </c>
      <c r="F56" s="164">
        <v>8.5099999999999995E-2</v>
      </c>
      <c r="H56" t="s">
        <v>110</v>
      </c>
      <c r="I56" s="148">
        <v>160</v>
      </c>
      <c r="J56" s="161"/>
      <c r="K56" t="s">
        <v>114</v>
      </c>
      <c r="L56" s="148">
        <f>I60</f>
        <v>274.32</v>
      </c>
      <c r="M56"/>
      <c r="N56"/>
      <c r="O56"/>
      <c r="P56"/>
      <c r="Q56"/>
    </row>
    <row r="57" spans="4:17" ht="15" customHeight="1" x14ac:dyDescent="0.3">
      <c r="D57" s="163" t="s">
        <v>313</v>
      </c>
      <c r="E57" s="164">
        <v>0.3276</v>
      </c>
      <c r="F57" s="164">
        <v>9.6600000000000005E-2</v>
      </c>
      <c r="H57" t="s">
        <v>111</v>
      </c>
      <c r="I57" s="148">
        <v>105</v>
      </c>
      <c r="J57"/>
      <c r="K57" t="s">
        <v>112</v>
      </c>
      <c r="L57" s="149" t="s">
        <v>128</v>
      </c>
      <c r="M57" t="s">
        <v>119</v>
      </c>
      <c r="N57" s="187"/>
      <c r="O57" s="187"/>
      <c r="P57" s="187"/>
      <c r="Q57" s="187"/>
    </row>
    <row r="58" spans="4:17" ht="15" customHeight="1" x14ac:dyDescent="0.3">
      <c r="D58" s="163" t="s">
        <v>314</v>
      </c>
      <c r="E58" s="164">
        <v>0.32450000000000001</v>
      </c>
      <c r="F58" s="164">
        <v>2.3599999999999999E-2</v>
      </c>
      <c r="H58" t="s">
        <v>113</v>
      </c>
      <c r="I58" s="121">
        <f>I56+I57</f>
        <v>265</v>
      </c>
      <c r="J58"/>
      <c r="K58" s="165" t="s">
        <v>118</v>
      </c>
      <c r="L58" s="123" t="s">
        <v>129</v>
      </c>
      <c r="M58"/>
      <c r="N58" s="188"/>
      <c r="O58" s="188"/>
      <c r="P58" s="188"/>
      <c r="Q58" s="188"/>
    </row>
    <row r="59" spans="4:17" ht="15" customHeight="1" x14ac:dyDescent="0.3">
      <c r="D59" s="163" t="s">
        <v>315</v>
      </c>
      <c r="E59" s="164">
        <v>0.3654</v>
      </c>
      <c r="F59" s="164">
        <v>0.1517</v>
      </c>
      <c r="H59" t="s">
        <v>112</v>
      </c>
      <c r="I59" s="149" t="s">
        <v>127</v>
      </c>
      <c r="J59"/>
      <c r="K59" t="s">
        <v>115</v>
      </c>
      <c r="L59" s="150" t="s">
        <v>117</v>
      </c>
      <c r="M59"/>
      <c r="N59" s="187"/>
      <c r="O59" s="187"/>
      <c r="P59" s="187"/>
      <c r="Q59" s="187"/>
    </row>
    <row r="60" spans="4:17" ht="15" customHeight="1" x14ac:dyDescent="0.3">
      <c r="D60" s="163" t="s">
        <v>316</v>
      </c>
      <c r="E60" s="164">
        <v>0.64449999999999996</v>
      </c>
      <c r="F60" s="164">
        <v>0.2601</v>
      </c>
      <c r="H60" s="165" t="s">
        <v>114</v>
      </c>
      <c r="I60" s="122">
        <v>274.32</v>
      </c>
      <c r="J60"/>
      <c r="K60" t="s">
        <v>116</v>
      </c>
      <c r="L60" s="150" t="s">
        <v>130</v>
      </c>
      <c r="M60"/>
      <c r="N60" s="161"/>
      <c r="O60" s="161"/>
      <c r="P60" s="161"/>
      <c r="Q60" s="161"/>
    </row>
    <row r="61" spans="4:17" ht="15" customHeight="1" x14ac:dyDescent="0.3">
      <c r="D61" s="163" t="s">
        <v>317</v>
      </c>
      <c r="E61" s="164">
        <v>0.23599999999999999</v>
      </c>
      <c r="F61" s="164">
        <v>2.0799999999999999E-2</v>
      </c>
      <c r="H61" s="161"/>
      <c r="I61" s="161"/>
      <c r="J61" s="161"/>
      <c r="K61" t="s">
        <v>113</v>
      </c>
      <c r="L61" s="124" t="s">
        <v>131</v>
      </c>
      <c r="M61" t="s">
        <v>138</v>
      </c>
      <c r="N61" s="161"/>
      <c r="O61" s="161"/>
      <c r="P61" s="161"/>
      <c r="Q61" s="161"/>
    </row>
    <row r="62" spans="4:17" ht="15" customHeight="1" x14ac:dyDescent="0.3">
      <c r="D62" s="163" t="s">
        <v>318</v>
      </c>
      <c r="E62" s="164">
        <v>0.1183</v>
      </c>
      <c r="F62" s="164">
        <v>5.2499999999999998E-2</v>
      </c>
      <c r="H62" s="161"/>
      <c r="I62" s="161"/>
      <c r="J62" s="161"/>
      <c r="K62" s="165" t="s">
        <v>1</v>
      </c>
      <c r="L62" s="122">
        <v>155</v>
      </c>
      <c r="M62" t="s">
        <v>411</v>
      </c>
      <c r="N62" s="161"/>
      <c r="O62" s="161"/>
      <c r="P62" s="161"/>
      <c r="Q62" s="161"/>
    </row>
    <row r="63" spans="4:17" ht="15" customHeight="1" x14ac:dyDescent="0.3">
      <c r="D63" s="163" t="s">
        <v>319</v>
      </c>
      <c r="E63" s="164">
        <v>0.21329999999999999</v>
      </c>
      <c r="F63" s="164">
        <v>6.0600000000000001E-2</v>
      </c>
      <c r="H63" s="161"/>
      <c r="I63" s="161"/>
      <c r="J63" s="161"/>
      <c r="K63" s="161"/>
      <c r="L63" s="161"/>
      <c r="M63" s="161"/>
      <c r="N63" s="161"/>
      <c r="O63" s="161"/>
      <c r="P63" s="161"/>
      <c r="Q63" s="161"/>
    </row>
    <row r="64" spans="4:17" ht="15" customHeight="1" x14ac:dyDescent="0.3">
      <c r="D64" s="163" t="s">
        <v>44</v>
      </c>
      <c r="E64" s="164">
        <v>0.2964</v>
      </c>
      <c r="F64" s="164">
        <v>0.1023</v>
      </c>
      <c r="H64" s="161"/>
      <c r="I64" s="161"/>
      <c r="J64" s="161"/>
      <c r="K64" s="161"/>
      <c r="L64" s="161"/>
      <c r="M64" s="161"/>
      <c r="N64" s="161"/>
      <c r="O64" s="161"/>
      <c r="P64" s="161"/>
      <c r="Q64" s="161"/>
    </row>
    <row r="65" spans="4:17" ht="15" customHeight="1" x14ac:dyDescent="0.3">
      <c r="D65" s="163" t="s">
        <v>320</v>
      </c>
      <c r="E65" s="164">
        <v>0.35399999999999998</v>
      </c>
      <c r="F65" s="164">
        <v>9.1700000000000004E-2</v>
      </c>
      <c r="H65" s="161"/>
      <c r="I65" s="161"/>
      <c r="J65" s="161"/>
      <c r="K65" s="161"/>
      <c r="L65" s="161"/>
      <c r="M65" s="161"/>
      <c r="N65" s="161"/>
      <c r="O65" s="161"/>
      <c r="P65" s="161"/>
      <c r="Q65" s="161"/>
    </row>
    <row r="66" spans="4:17" ht="15" customHeight="1" x14ac:dyDescent="0.3">
      <c r="D66" s="163" t="s">
        <v>321</v>
      </c>
      <c r="E66" s="164">
        <v>0.36980000000000002</v>
      </c>
      <c r="F66" s="164">
        <v>7.1800000000000003E-2</v>
      </c>
      <c r="H66" s="161"/>
      <c r="I66" s="161"/>
      <c r="J66" s="161"/>
      <c r="K66" s="161"/>
      <c r="L66" s="161"/>
      <c r="M66" s="161"/>
      <c r="N66" s="161"/>
      <c r="O66" s="161"/>
      <c r="P66" s="161"/>
      <c r="Q66" s="161"/>
    </row>
    <row r="67" spans="4:17" ht="15" customHeight="1" x14ac:dyDescent="0.3">
      <c r="D67" s="163" t="s">
        <v>322</v>
      </c>
      <c r="E67" s="164">
        <v>0.46550000000000002</v>
      </c>
      <c r="F67" s="164">
        <v>2.8199999999999999E-2</v>
      </c>
      <c r="H67" s="161"/>
      <c r="I67" s="147"/>
      <c r="J67" s="147"/>
      <c r="K67" s="147"/>
      <c r="L67" s="147"/>
      <c r="M67" s="147"/>
      <c r="N67" s="147"/>
      <c r="O67" s="147"/>
      <c r="P67" s="147"/>
      <c r="Q67" s="147"/>
    </row>
    <row r="68" spans="4:17" ht="15" customHeight="1" x14ac:dyDescent="0.3">
      <c r="D68" s="163" t="s">
        <v>323</v>
      </c>
      <c r="E68" s="164">
        <v>0.60460000000000003</v>
      </c>
      <c r="F68" s="164">
        <v>0.23769999999999999</v>
      </c>
      <c r="H68" s="161"/>
      <c r="I68" s="161"/>
      <c r="J68" s="161"/>
      <c r="K68" s="161"/>
      <c r="L68" s="161"/>
      <c r="M68" s="161"/>
      <c r="N68" s="147"/>
      <c r="O68" s="147"/>
      <c r="P68" s="147"/>
      <c r="Q68" s="147"/>
    </row>
    <row r="69" spans="4:17" ht="15" customHeight="1" x14ac:dyDescent="0.3">
      <c r="D69" s="163" t="s">
        <v>324</v>
      </c>
      <c r="E69" s="164">
        <v>0.3251</v>
      </c>
      <c r="F69" s="164">
        <v>0.15040000000000001</v>
      </c>
      <c r="H69" s="161"/>
      <c r="I69" s="161"/>
      <c r="J69" s="161"/>
      <c r="K69" s="161"/>
      <c r="L69" s="161"/>
      <c r="M69" s="161"/>
      <c r="N69" s="161"/>
      <c r="O69" s="161"/>
      <c r="P69" s="165"/>
      <c r="Q69" s="165"/>
    </row>
    <row r="70" spans="4:17" ht="15" customHeight="1" x14ac:dyDescent="0.3">
      <c r="D70" s="163" t="s">
        <v>325</v>
      </c>
      <c r="E70" s="164">
        <v>0.48080000000000001</v>
      </c>
      <c r="F70" s="164">
        <v>0.12670000000000001</v>
      </c>
      <c r="H70" s="161"/>
      <c r="I70" s="161"/>
      <c r="J70" s="161"/>
      <c r="K70" s="161"/>
      <c r="L70" s="161"/>
      <c r="M70" s="161"/>
      <c r="N70" s="161"/>
      <c r="O70" s="161"/>
      <c r="P70"/>
      <c r="Q70"/>
    </row>
    <row r="71" spans="4:17" ht="15" customHeight="1" x14ac:dyDescent="0.3">
      <c r="D71" s="163" t="s">
        <v>326</v>
      </c>
      <c r="E71" s="164">
        <v>0.31130000000000002</v>
      </c>
      <c r="F71" s="164">
        <v>-7.6E-3</v>
      </c>
      <c r="H71" s="161"/>
      <c r="I71" s="161"/>
      <c r="J71" s="161"/>
      <c r="K71" s="161"/>
      <c r="L71" s="161"/>
      <c r="M71" s="161"/>
      <c r="N71" s="161"/>
      <c r="O71" s="161"/>
      <c r="P71" s="161"/>
      <c r="Q71"/>
    </row>
    <row r="72" spans="4:17" ht="15" customHeight="1" x14ac:dyDescent="0.3">
      <c r="D72" s="163" t="s">
        <v>38</v>
      </c>
      <c r="E72" s="164">
        <v>0.3695</v>
      </c>
      <c r="F72" s="164">
        <v>1.2999999999999999E-2</v>
      </c>
      <c r="H72" s="161"/>
      <c r="I72" s="161"/>
      <c r="J72" s="161"/>
      <c r="K72" s="161"/>
      <c r="L72" s="161"/>
      <c r="M72" s="161"/>
      <c r="N72" s="161"/>
      <c r="O72" s="161"/>
      <c r="P72" s="161"/>
      <c r="Q72"/>
    </row>
    <row r="73" spans="4:17" ht="15" customHeight="1" x14ac:dyDescent="0.3">
      <c r="D73" s="163" t="s">
        <v>327</v>
      </c>
      <c r="E73" s="164">
        <v>0.10639999999999999</v>
      </c>
      <c r="F73" s="164">
        <v>3.5400000000000001E-2</v>
      </c>
      <c r="H73" s="161"/>
      <c r="I73" s="161"/>
      <c r="J73" s="161"/>
      <c r="K73" s="161"/>
      <c r="L73" s="161"/>
      <c r="M73" s="161"/>
      <c r="N73" s="161"/>
      <c r="O73" s="161"/>
      <c r="P73" s="161"/>
      <c r="Q73"/>
    </row>
    <row r="74" spans="4:17" ht="15" customHeight="1" x14ac:dyDescent="0.3">
      <c r="D74" s="163" t="s">
        <v>39</v>
      </c>
      <c r="E74" s="164">
        <v>0.30070000000000002</v>
      </c>
      <c r="F74" s="164">
        <v>9.2799999999999994E-2</v>
      </c>
      <c r="H74" s="161"/>
      <c r="I74" s="161"/>
      <c r="J74"/>
      <c r="K74" s="161"/>
      <c r="L74" s="161"/>
      <c r="M74" s="161"/>
      <c r="N74" s="161"/>
      <c r="O74" s="161"/>
      <c r="P74" s="161"/>
      <c r="Q74"/>
    </row>
    <row r="75" spans="4:17" ht="15" customHeight="1" x14ac:dyDescent="0.3">
      <c r="D75" s="163" t="s">
        <v>328</v>
      </c>
      <c r="E75" s="164">
        <v>0.2104</v>
      </c>
      <c r="F75" s="164">
        <v>4.07E-2</v>
      </c>
      <c r="H75"/>
      <c r="I75"/>
      <c r="J75"/>
      <c r="K75" s="161"/>
      <c r="L75" s="161"/>
      <c r="M75" s="161"/>
      <c r="N75" s="161"/>
      <c r="O75" s="161"/>
      <c r="P75" s="161"/>
      <c r="Q75"/>
    </row>
    <row r="76" spans="4:17" ht="15" customHeight="1" x14ac:dyDescent="0.3">
      <c r="D76" s="163" t="s">
        <v>329</v>
      </c>
      <c r="E76" s="164">
        <v>0.34510000000000002</v>
      </c>
      <c r="F76" s="164">
        <v>8.6699999999999999E-2</v>
      </c>
      <c r="H76"/>
      <c r="I76"/>
      <c r="J76"/>
      <c r="K76" s="161"/>
      <c r="L76" s="161"/>
      <c r="M76" s="161"/>
      <c r="N76" s="161"/>
      <c r="O76" s="161"/>
      <c r="P76" s="161"/>
      <c r="Q76"/>
    </row>
    <row r="77" spans="4:17" ht="15" customHeight="1" x14ac:dyDescent="0.3">
      <c r="D77" s="163" t="s">
        <v>330</v>
      </c>
      <c r="E77" s="164">
        <v>0.313</v>
      </c>
      <c r="F77" s="164">
        <v>7.2999999999999995E-2</v>
      </c>
      <c r="H77" s="151"/>
      <c r="I77" s="151"/>
      <c r="J77" s="151"/>
      <c r="K77" s="595"/>
      <c r="L77" s="595"/>
      <c r="M77" s="165"/>
      <c r="N77" s="151"/>
      <c r="O77" s="151"/>
      <c r="P77" s="151"/>
      <c r="Q77" s="151"/>
    </row>
    <row r="78" spans="4:17" ht="15" customHeight="1" x14ac:dyDescent="0.3">
      <c r="D78" s="163" t="s">
        <v>40</v>
      </c>
      <c r="E78" s="164">
        <v>0.23250000000000001</v>
      </c>
      <c r="F78" s="164">
        <v>2.35E-2</v>
      </c>
      <c r="K78"/>
      <c r="L78" s="169"/>
      <c r="M78"/>
    </row>
    <row r="79" spans="4:17" ht="15" customHeight="1" x14ac:dyDescent="0.3">
      <c r="D79" s="163" t="s">
        <v>41</v>
      </c>
      <c r="E79" s="164">
        <v>0.24709999999999999</v>
      </c>
      <c r="F79" s="164">
        <v>1.9599999999999999E-2</v>
      </c>
      <c r="K79"/>
      <c r="L79" s="170"/>
      <c r="M79"/>
    </row>
    <row r="80" spans="4:17" ht="15" customHeight="1" x14ac:dyDescent="0.3">
      <c r="D80" s="163" t="s">
        <v>42</v>
      </c>
      <c r="E80" s="164">
        <v>0.42780000000000001</v>
      </c>
      <c r="F80" s="164">
        <v>6.4000000000000003E-3</v>
      </c>
      <c r="K80" s="165"/>
      <c r="L80" s="171"/>
      <c r="M80"/>
    </row>
    <row r="81" spans="4:17" ht="15" customHeight="1" x14ac:dyDescent="0.3">
      <c r="D81" s="163" t="s">
        <v>331</v>
      </c>
      <c r="E81" s="164">
        <v>0.29899999999999999</v>
      </c>
      <c r="F81" s="164">
        <v>3.8600000000000002E-2</v>
      </c>
      <c r="K81"/>
      <c r="L81" s="172"/>
      <c r="M81"/>
    </row>
    <row r="82" spans="4:17" ht="15" customHeight="1" x14ac:dyDescent="0.3">
      <c r="D82" s="163" t="s">
        <v>332</v>
      </c>
      <c r="E82" s="164">
        <v>0.1996</v>
      </c>
      <c r="F82" s="164">
        <v>4.2099999999999999E-2</v>
      </c>
      <c r="K82"/>
      <c r="L82" s="172"/>
      <c r="M82"/>
    </row>
    <row r="83" spans="4:17" ht="15" customHeight="1" x14ac:dyDescent="0.3">
      <c r="D83" s="163" t="s">
        <v>333</v>
      </c>
      <c r="E83" s="164">
        <v>0.5423</v>
      </c>
      <c r="F83" s="164">
        <v>0.22739999999999999</v>
      </c>
      <c r="K83"/>
      <c r="L83" s="174"/>
      <c r="M83"/>
    </row>
    <row r="84" spans="4:17" ht="15" customHeight="1" x14ac:dyDescent="0.3">
      <c r="D84" s="163" t="s">
        <v>334</v>
      </c>
      <c r="E84" s="164">
        <v>0.44650000000000001</v>
      </c>
      <c r="F84" s="164">
        <v>0.22270000000000001</v>
      </c>
      <c r="K84" s="165"/>
      <c r="L84" s="173"/>
      <c r="M84"/>
    </row>
    <row r="85" spans="4:17" ht="15" customHeight="1" x14ac:dyDescent="0.3">
      <c r="D85" s="163" t="s">
        <v>335</v>
      </c>
      <c r="E85" s="164">
        <v>0.36120000000000002</v>
      </c>
      <c r="F85" s="164">
        <v>0.2155</v>
      </c>
    </row>
    <row r="86" spans="4:17" ht="15" customHeight="1" x14ac:dyDescent="0.3">
      <c r="D86" s="175" t="s">
        <v>412</v>
      </c>
      <c r="E86" s="176">
        <v>0.45350000000000001</v>
      </c>
      <c r="F86" s="176">
        <v>0.11169999999999999</v>
      </c>
    </row>
    <row r="87" spans="4:17" ht="15" customHeight="1" x14ac:dyDescent="0.3">
      <c r="D87" s="163" t="s">
        <v>43</v>
      </c>
      <c r="E87" s="164">
        <v>0.63229999999999997</v>
      </c>
      <c r="F87" s="164">
        <v>0.20910000000000001</v>
      </c>
    </row>
    <row r="88" spans="4:17" ht="15" customHeight="1" x14ac:dyDescent="0.3">
      <c r="D88" s="163" t="s">
        <v>336</v>
      </c>
      <c r="E88" s="164">
        <v>0.58919999999999995</v>
      </c>
      <c r="F88" s="164">
        <v>-0.19070000000000001</v>
      </c>
    </row>
    <row r="89" spans="4:17" ht="15" customHeight="1" x14ac:dyDescent="0.3">
      <c r="D89" s="163" t="s">
        <v>337</v>
      </c>
      <c r="E89" s="164">
        <v>0.70920000000000005</v>
      </c>
      <c r="F89" s="164">
        <v>0.14610000000000001</v>
      </c>
      <c r="H89" s="161"/>
      <c r="I89" s="161"/>
      <c r="J89" s="161"/>
      <c r="K89" s="161"/>
      <c r="L89" s="161"/>
      <c r="M89" s="161"/>
      <c r="N89" s="161"/>
      <c r="O89" s="161"/>
      <c r="P89" s="161"/>
      <c r="Q89" s="161"/>
    </row>
    <row r="90" spans="4:17" ht="15" customHeight="1" x14ac:dyDescent="0.3">
      <c r="D90" s="163" t="s">
        <v>338</v>
      </c>
      <c r="E90" s="164">
        <v>0.26229999999999998</v>
      </c>
      <c r="F90" s="164">
        <v>0.14699999999999999</v>
      </c>
      <c r="H90" s="161"/>
      <c r="I90" s="161"/>
      <c r="J90" s="161"/>
      <c r="K90" s="161"/>
      <c r="L90" s="161"/>
      <c r="M90" s="161"/>
      <c r="N90" s="161"/>
      <c r="O90" s="161"/>
      <c r="P90" s="161"/>
      <c r="Q90" s="161"/>
    </row>
    <row r="91" spans="4:17" ht="15" customHeight="1" x14ac:dyDescent="0.3">
      <c r="D91" s="163" t="s">
        <v>339</v>
      </c>
      <c r="E91" s="164">
        <v>0.57909999999999995</v>
      </c>
      <c r="F91" s="164">
        <v>2.5399999999999999E-2</v>
      </c>
      <c r="H91" s="161"/>
      <c r="I91" s="161"/>
      <c r="J91" s="161"/>
      <c r="K91" s="161"/>
      <c r="L91" s="161"/>
      <c r="M91" s="161"/>
      <c r="N91" s="161"/>
      <c r="O91" s="161"/>
      <c r="P91" s="161"/>
      <c r="Q91" s="161"/>
    </row>
    <row r="92" spans="4:17" ht="15" customHeight="1" x14ac:dyDescent="0.3">
      <c r="D92" s="163" t="s">
        <v>340</v>
      </c>
      <c r="E92" s="164">
        <v>0.53849999999999998</v>
      </c>
      <c r="F92" s="164">
        <v>0.13289999999999999</v>
      </c>
      <c r="H92" s="161"/>
      <c r="I92" s="161"/>
      <c r="J92" s="161"/>
      <c r="K92" s="161"/>
      <c r="L92" s="161"/>
      <c r="M92" s="161"/>
      <c r="N92" s="161"/>
      <c r="O92" s="161"/>
      <c r="P92" s="161"/>
      <c r="Q92" s="161"/>
    </row>
    <row r="93" spans="4:17" ht="15" customHeight="1" x14ac:dyDescent="0.3">
      <c r="D93" s="163" t="s">
        <v>341</v>
      </c>
      <c r="E93" s="164">
        <v>0.55530000000000002</v>
      </c>
      <c r="F93" s="164">
        <v>0.12809999999999999</v>
      </c>
      <c r="H93" s="161"/>
      <c r="I93" s="161"/>
      <c r="J93" s="161"/>
      <c r="K93" s="161"/>
      <c r="L93" s="161"/>
      <c r="M93" s="161"/>
      <c r="N93" s="161"/>
      <c r="O93" s="161"/>
      <c r="P93" s="161"/>
      <c r="Q93" s="161"/>
    </row>
    <row r="94" spans="4:17" ht="15" customHeight="1" x14ac:dyDescent="0.3">
      <c r="D94" s="163" t="s">
        <v>342</v>
      </c>
      <c r="E94" s="164">
        <v>0.626</v>
      </c>
      <c r="F94" s="164">
        <v>0.2346</v>
      </c>
      <c r="H94" s="161"/>
      <c r="I94" s="161"/>
      <c r="J94" s="161"/>
      <c r="K94" s="161"/>
      <c r="L94" s="161"/>
      <c r="M94" s="161"/>
      <c r="N94" s="161"/>
      <c r="O94" s="161"/>
      <c r="P94" s="161"/>
      <c r="Q94" s="161"/>
    </row>
    <row r="95" spans="4:17" ht="15" customHeight="1" x14ac:dyDescent="0.3">
      <c r="D95" s="163" t="s">
        <v>343</v>
      </c>
      <c r="E95" s="164">
        <v>0.21940000000000001</v>
      </c>
      <c r="F95" s="164">
        <v>6.9900000000000004E-2</v>
      </c>
      <c r="H95" s="161"/>
      <c r="I95" s="161"/>
      <c r="J95" s="161"/>
      <c r="K95" s="161"/>
      <c r="L95" s="161"/>
      <c r="M95" s="161"/>
      <c r="N95" s="161"/>
      <c r="O95" s="161"/>
      <c r="P95" s="161"/>
      <c r="Q95" s="161"/>
    </row>
    <row r="96" spans="4:17" ht="15" customHeight="1" x14ac:dyDescent="0.3">
      <c r="D96" s="163" t="s">
        <v>344</v>
      </c>
      <c r="E96" s="164">
        <v>0.52259999999999995</v>
      </c>
      <c r="F96" s="164">
        <v>0.27650000000000002</v>
      </c>
      <c r="H96" s="161"/>
      <c r="I96" s="161"/>
      <c r="J96" s="161"/>
      <c r="K96" s="161"/>
      <c r="L96" s="161"/>
      <c r="M96" s="161"/>
      <c r="N96" s="161"/>
      <c r="O96" s="161"/>
      <c r="P96" s="161"/>
      <c r="Q96" s="161"/>
    </row>
    <row r="97" spans="4:17" ht="15" customHeight="1" x14ac:dyDescent="0.3">
      <c r="D97" s="163" t="s">
        <v>345</v>
      </c>
      <c r="E97" s="164">
        <v>0.27260000000000001</v>
      </c>
      <c r="F97" s="164">
        <v>1.29E-2</v>
      </c>
      <c r="H97" s="161"/>
      <c r="I97" s="161"/>
      <c r="J97" s="161"/>
      <c r="K97" s="161"/>
      <c r="L97" s="161"/>
      <c r="M97" s="161"/>
      <c r="N97" s="161"/>
      <c r="O97" s="161"/>
      <c r="P97" s="161"/>
      <c r="Q97" s="161"/>
    </row>
    <row r="98" spans="4:17" ht="15" customHeight="1" x14ac:dyDescent="0.3">
      <c r="D98" s="163" t="s">
        <v>346</v>
      </c>
      <c r="E98" s="164">
        <v>0.36670000000000003</v>
      </c>
      <c r="F98" s="164">
        <v>0.1268</v>
      </c>
      <c r="H98" s="161"/>
      <c r="I98" s="161"/>
      <c r="J98" s="161"/>
      <c r="K98" s="161"/>
      <c r="L98" s="161"/>
      <c r="M98" s="161"/>
      <c r="N98" s="161"/>
      <c r="O98" s="161"/>
      <c r="P98" s="161"/>
      <c r="Q98" s="161"/>
    </row>
    <row r="99" spans="4:17" ht="15" customHeight="1" x14ac:dyDescent="0.3">
      <c r="D99" s="163" t="s">
        <v>347</v>
      </c>
      <c r="E99" s="164">
        <v>0.54310000000000003</v>
      </c>
      <c r="F99" s="164">
        <v>0.25119999999999998</v>
      </c>
      <c r="H99" s="161"/>
      <c r="I99" s="161"/>
      <c r="J99" s="161"/>
      <c r="K99" s="161"/>
      <c r="L99" s="161"/>
      <c r="M99" s="161"/>
      <c r="N99" s="161"/>
      <c r="O99" s="161"/>
      <c r="P99" s="161"/>
      <c r="Q99" s="161"/>
    </row>
    <row r="100" spans="4:17" ht="15" customHeight="1" x14ac:dyDescent="0.3">
      <c r="D100" s="167" t="s">
        <v>365</v>
      </c>
      <c r="E100" s="177">
        <f>AVERAGE(E6:E99)</f>
        <v>0.38805106382978721</v>
      </c>
      <c r="F100" s="177">
        <f>AVERAGE(F6:F99)</f>
        <v>9.335744680851063E-2</v>
      </c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</row>
    <row r="101" spans="4:17" ht="15" customHeight="1" x14ac:dyDescent="0.3"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</row>
    <row r="102" spans="4:17" ht="15" customHeight="1" x14ac:dyDescent="0.3">
      <c r="H102" s="161"/>
      <c r="I102" s="161"/>
      <c r="J102" s="161"/>
      <c r="K102" s="166"/>
      <c r="L102" s="166"/>
      <c r="M102" s="166"/>
      <c r="N102"/>
      <c r="O102" s="161"/>
      <c r="P102"/>
      <c r="Q102"/>
    </row>
    <row r="103" spans="4:17" ht="15" customHeight="1" x14ac:dyDescent="0.3">
      <c r="H103" s="161"/>
      <c r="I103" s="161"/>
      <c r="J103" s="161"/>
      <c r="K103" s="166"/>
      <c r="L103" s="166"/>
      <c r="M103" s="166"/>
      <c r="N103"/>
      <c r="O103" s="161"/>
      <c r="P103"/>
      <c r="Q103"/>
    </row>
    <row r="104" spans="4:17" ht="15" customHeight="1" x14ac:dyDescent="0.3">
      <c r="H104" s="161"/>
      <c r="I104" s="161"/>
      <c r="J104" s="161"/>
      <c r="K104" s="166"/>
      <c r="L104" s="166"/>
      <c r="M104" s="166"/>
      <c r="N104"/>
      <c r="O104" s="161"/>
      <c r="P104"/>
      <c r="Q104"/>
    </row>
    <row r="105" spans="4:17" ht="15" customHeight="1" x14ac:dyDescent="0.3">
      <c r="H105" s="161"/>
      <c r="I105" s="161"/>
      <c r="J105" s="161"/>
      <c r="K105" s="166"/>
      <c r="L105" s="166"/>
      <c r="M105" s="166"/>
      <c r="N105"/>
      <c r="O105" s="145"/>
      <c r="P105"/>
      <c r="Q105"/>
    </row>
    <row r="106" spans="4:17" ht="15" customHeight="1" x14ac:dyDescent="0.3">
      <c r="H106" s="161"/>
      <c r="I106" s="161"/>
      <c r="J106" s="161"/>
      <c r="K106" s="166"/>
      <c r="L106" s="166"/>
      <c r="M106" s="166"/>
      <c r="N106"/>
      <c r="O106"/>
      <c r="P106"/>
      <c r="Q106"/>
    </row>
    <row r="107" spans="4:17" ht="15" customHeight="1" x14ac:dyDescent="0.3">
      <c r="H107" s="161"/>
      <c r="I107" s="161"/>
      <c r="J107" s="161"/>
      <c r="K107" s="166"/>
      <c r="L107" s="166"/>
      <c r="M107" s="166"/>
      <c r="N107"/>
      <c r="O107" s="145"/>
      <c r="P107"/>
      <c r="Q107"/>
    </row>
    <row r="108" spans="4:17" ht="15" customHeight="1" x14ac:dyDescent="0.3">
      <c r="H108" s="161"/>
      <c r="I108" s="161"/>
      <c r="J108" s="161"/>
      <c r="K108" s="166"/>
      <c r="L108" s="166"/>
      <c r="M108" s="166"/>
      <c r="N108"/>
      <c r="O108" s="145"/>
      <c r="P108"/>
      <c r="Q108"/>
    </row>
    <row r="109" spans="4:17" ht="15" customHeight="1" x14ac:dyDescent="0.3">
      <c r="H109" s="161"/>
      <c r="I109" s="161"/>
      <c r="J109" s="161"/>
      <c r="K109" s="166"/>
      <c r="L109" s="166"/>
      <c r="M109" s="166"/>
      <c r="N109"/>
      <c r="O109" s="145"/>
      <c r="P109"/>
      <c r="Q109"/>
    </row>
    <row r="110" spans="4:17" ht="15" customHeight="1" x14ac:dyDescent="0.3">
      <c r="H110" s="161"/>
      <c r="I110" s="161"/>
      <c r="J110" s="161"/>
      <c r="K110" s="166"/>
      <c r="L110" s="166"/>
      <c r="M110" s="166"/>
      <c r="N110"/>
      <c r="O110" s="145"/>
      <c r="P110"/>
      <c r="Q110"/>
    </row>
    <row r="111" spans="4:17" ht="15" customHeight="1" x14ac:dyDescent="0.3">
      <c r="H111" s="161"/>
      <c r="I111" s="161"/>
      <c r="J111" s="161"/>
      <c r="K111" s="166"/>
      <c r="L111" s="166"/>
      <c r="M111" s="166"/>
      <c r="N111"/>
      <c r="O111" s="145"/>
      <c r="P111"/>
      <c r="Q111"/>
    </row>
    <row r="112" spans="4:17" ht="15" customHeight="1" x14ac:dyDescent="0.3">
      <c r="H112" s="161"/>
      <c r="I112" s="161"/>
      <c r="J112" s="161"/>
      <c r="K112" s="145"/>
      <c r="L112" s="145"/>
      <c r="M112" s="145"/>
      <c r="N112"/>
      <c r="O112" s="145"/>
      <c r="P112"/>
      <c r="Q112"/>
    </row>
    <row r="113" spans="8:17" ht="15" customHeight="1" x14ac:dyDescent="0.3">
      <c r="H113" s="161"/>
      <c r="I113" s="161"/>
      <c r="J113" s="161"/>
      <c r="K113" s="145"/>
      <c r="L113" s="145"/>
      <c r="M113" s="145"/>
      <c r="N113"/>
      <c r="O113" s="145"/>
      <c r="P113"/>
      <c r="Q113"/>
    </row>
    <row r="114" spans="8:17" ht="15" customHeight="1" x14ac:dyDescent="0.3">
      <c r="H114" s="161"/>
      <c r="I114" s="161"/>
      <c r="J114" s="161"/>
      <c r="K114" s="145"/>
      <c r="L114" s="145"/>
      <c r="M114" s="145"/>
      <c r="N114"/>
      <c r="O114" s="145"/>
      <c r="P114"/>
      <c r="Q114"/>
    </row>
    <row r="115" spans="8:17" ht="15" customHeight="1" x14ac:dyDescent="0.3">
      <c r="H115" s="161"/>
      <c r="I115" s="161"/>
      <c r="J115" s="161"/>
      <c r="K115" s="145"/>
      <c r="L115" s="145"/>
      <c r="M115" s="145"/>
      <c r="N115"/>
      <c r="O115" s="145"/>
      <c r="P115"/>
      <c r="Q115"/>
    </row>
    <row r="116" spans="8:17" ht="15" customHeight="1" x14ac:dyDescent="0.3">
      <c r="H116" s="161"/>
      <c r="I116" s="161"/>
      <c r="J116" s="161"/>
      <c r="K116" s="146"/>
      <c r="L116" s="146"/>
      <c r="M116" s="146"/>
      <c r="N116" s="146"/>
      <c r="O116" s="146"/>
      <c r="P116" s="146"/>
      <c r="Q116" s="146"/>
    </row>
    <row r="117" spans="8:17" ht="15" customHeight="1" x14ac:dyDescent="0.3">
      <c r="H117" s="161"/>
      <c r="I117" s="161"/>
      <c r="J117" s="161"/>
    </row>
    <row r="118" spans="8:17" ht="15" customHeight="1" x14ac:dyDescent="0.3">
      <c r="H118" s="161"/>
      <c r="I118" s="161"/>
      <c r="J118" s="161"/>
    </row>
    <row r="119" spans="8:17" ht="15" customHeight="1" x14ac:dyDescent="0.3">
      <c r="H119" s="161"/>
      <c r="I119" s="161"/>
      <c r="J119" s="161"/>
    </row>
    <row r="120" spans="8:17" ht="15" customHeight="1" x14ac:dyDescent="0.3">
      <c r="H120" s="161"/>
      <c r="I120" s="161"/>
      <c r="J120" s="161"/>
    </row>
    <row r="121" spans="8:17" ht="15" customHeight="1" x14ac:dyDescent="0.3">
      <c r="H121" s="161"/>
      <c r="I121" s="161"/>
      <c r="J121" s="161"/>
    </row>
    <row r="122" spans="8:17" ht="15" customHeight="1" x14ac:dyDescent="0.3">
      <c r="H122" s="161"/>
      <c r="I122" s="161"/>
      <c r="J122" s="161"/>
    </row>
    <row r="123" spans="8:17" ht="15" customHeight="1" x14ac:dyDescent="0.3">
      <c r="H123" s="161"/>
      <c r="I123" s="161"/>
      <c r="J123" s="161"/>
    </row>
    <row r="124" spans="8:17" ht="15" customHeight="1" x14ac:dyDescent="0.3">
      <c r="H124" s="161"/>
      <c r="I124" s="161"/>
      <c r="J124" s="161"/>
    </row>
    <row r="125" spans="8:17" ht="15" customHeight="1" x14ac:dyDescent="0.3">
      <c r="H125" s="161"/>
      <c r="I125" s="161"/>
      <c r="J125" s="161"/>
    </row>
    <row r="126" spans="8:17" ht="15" customHeight="1" x14ac:dyDescent="0.3">
      <c r="H126" s="161"/>
      <c r="I126" s="161"/>
      <c r="J126" s="161"/>
    </row>
    <row r="127" spans="8:17" ht="15" customHeight="1" x14ac:dyDescent="0.3">
      <c r="H127" s="161"/>
      <c r="I127" s="161"/>
      <c r="J127" s="161"/>
    </row>
    <row r="129" spans="8:17" ht="15" customHeight="1" x14ac:dyDescent="0.3"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</row>
    <row r="130" spans="8:17" ht="15" customHeight="1" x14ac:dyDescent="0.3"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</row>
    <row r="131" spans="8:17" ht="15" customHeight="1" x14ac:dyDescent="0.3"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</row>
    <row r="132" spans="8:17" ht="15" customHeight="1" x14ac:dyDescent="0.3"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</row>
    <row r="133" spans="8:17" ht="15" customHeight="1" x14ac:dyDescent="0.3"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</row>
    <row r="134" spans="8:17" ht="15" customHeight="1" x14ac:dyDescent="0.3"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</row>
    <row r="135" spans="8:17" ht="15" customHeight="1" x14ac:dyDescent="0.3"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</row>
    <row r="136" spans="8:17" ht="15" customHeight="1" x14ac:dyDescent="0.3"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</row>
    <row r="137" spans="8:17" ht="15" customHeight="1" x14ac:dyDescent="0.3"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</row>
    <row r="138" spans="8:17" ht="15" customHeight="1" x14ac:dyDescent="0.3"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</row>
    <row r="139" spans="8:17" ht="15" customHeight="1" x14ac:dyDescent="0.3"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</row>
    <row r="140" spans="8:17" ht="15" customHeight="1" x14ac:dyDescent="0.3"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</row>
    <row r="141" spans="8:17" ht="15" customHeight="1" x14ac:dyDescent="0.3"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</row>
    <row r="142" spans="8:17" ht="15" customHeight="1" x14ac:dyDescent="0.3"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</row>
    <row r="143" spans="8:17" ht="15" customHeight="1" x14ac:dyDescent="0.3"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</row>
    <row r="144" spans="8:17" ht="15" customHeight="1" x14ac:dyDescent="0.3"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</row>
    <row r="145" spans="8:17" ht="15" customHeight="1" x14ac:dyDescent="0.3"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</row>
    <row r="146" spans="8:17" ht="15" customHeight="1" x14ac:dyDescent="0.3"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</row>
    <row r="147" spans="8:17" ht="15" customHeight="1" x14ac:dyDescent="0.3"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</row>
    <row r="148" spans="8:17" ht="15" customHeight="1" x14ac:dyDescent="0.3"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</row>
    <row r="149" spans="8:17" ht="15" customHeight="1" x14ac:dyDescent="0.3"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</row>
    <row r="150" spans="8:17" ht="15" customHeight="1" x14ac:dyDescent="0.3"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</row>
    <row r="151" spans="8:17" ht="15" customHeight="1" x14ac:dyDescent="0.3"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</row>
    <row r="152" spans="8:17" ht="15" customHeight="1" x14ac:dyDescent="0.3"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</row>
    <row r="153" spans="8:17" ht="15" customHeight="1" x14ac:dyDescent="0.3"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</row>
    <row r="154" spans="8:17" ht="15" customHeight="1" x14ac:dyDescent="0.3"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</row>
    <row r="155" spans="8:17" ht="15" customHeight="1" x14ac:dyDescent="0.3"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</row>
    <row r="156" spans="8:17" ht="15" customHeight="1" x14ac:dyDescent="0.3"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</row>
    <row r="157" spans="8:17" ht="15" customHeight="1" x14ac:dyDescent="0.3"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</row>
    <row r="158" spans="8:17" ht="15" customHeight="1" x14ac:dyDescent="0.3"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</row>
    <row r="159" spans="8:17" ht="15" customHeight="1" x14ac:dyDescent="0.3"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</row>
    <row r="160" spans="8:17" ht="15" customHeight="1" x14ac:dyDescent="0.3"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</row>
    <row r="161" spans="8:17" ht="15" customHeight="1" x14ac:dyDescent="0.3"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</row>
    <row r="162" spans="8:17" ht="15" customHeight="1" x14ac:dyDescent="0.3"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</row>
    <row r="163" spans="8:17" ht="15" customHeight="1" x14ac:dyDescent="0.3"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</row>
    <row r="164" spans="8:17" ht="15" customHeight="1" x14ac:dyDescent="0.3"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</row>
    <row r="165" spans="8:17" ht="15" customHeight="1" x14ac:dyDescent="0.3"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</row>
    <row r="166" spans="8:17" ht="15" customHeight="1" x14ac:dyDescent="0.3"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</row>
    <row r="167" spans="8:17" ht="15" customHeight="1" x14ac:dyDescent="0.3"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</row>
    <row r="168" spans="8:17" ht="15" customHeight="1" x14ac:dyDescent="0.3"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</row>
    <row r="169" spans="8:17" ht="15" customHeight="1" x14ac:dyDescent="0.3"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</row>
    <row r="170" spans="8:17" ht="15" customHeight="1" x14ac:dyDescent="0.3"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</row>
    <row r="171" spans="8:17" ht="15" customHeight="1" x14ac:dyDescent="0.3"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</row>
  </sheetData>
  <sheetProtection algorithmName="SHA-512" hashValue="+PJLGzH+OScpxIkJku7ue+XqPbjsfUF5i+VYFrFhlo8uN22bmRqSdZJlW4zqM7FSdfUtdbVqxCOK6D5kODmVCg==" saltValue="NrhLGOQCWZfMp028kyMN0A==" spinCount="100000" sheet="1" objects="1" scenarios="1"/>
  <mergeCells count="36">
    <mergeCell ref="H48:N48"/>
    <mergeCell ref="H49:N49"/>
    <mergeCell ref="H50:N50"/>
    <mergeCell ref="H51:N51"/>
    <mergeCell ref="I5:J6"/>
    <mergeCell ref="K5:N6"/>
    <mergeCell ref="H3:H6"/>
    <mergeCell ref="H7:H8"/>
    <mergeCell ref="H9:H10"/>
    <mergeCell ref="H45:N46"/>
    <mergeCell ref="B1:B2"/>
    <mergeCell ref="D1:F2"/>
    <mergeCell ref="H1:N2"/>
    <mergeCell ref="H47:N47"/>
    <mergeCell ref="B33:B34"/>
    <mergeCell ref="B29:B30"/>
    <mergeCell ref="B8:B9"/>
    <mergeCell ref="B4:B5"/>
    <mergeCell ref="D3:D5"/>
    <mergeCell ref="B21:B22"/>
    <mergeCell ref="H53:N53"/>
    <mergeCell ref="K77:L77"/>
    <mergeCell ref="H55:I55"/>
    <mergeCell ref="E3:E5"/>
    <mergeCell ref="F3:F5"/>
    <mergeCell ref="H13:N13"/>
    <mergeCell ref="H14:N14"/>
    <mergeCell ref="H15:N15"/>
    <mergeCell ref="I3:J4"/>
    <mergeCell ref="K3:N4"/>
    <mergeCell ref="I7:J8"/>
    <mergeCell ref="K7:N8"/>
    <mergeCell ref="I9:J10"/>
    <mergeCell ref="K9:N10"/>
    <mergeCell ref="H52:N52"/>
    <mergeCell ref="K55:M55"/>
  </mergeCells>
  <hyperlinks>
    <hyperlink ref="B4" r:id="rId1" xr:uid="{DBECC187-3C30-46BE-BA18-6B558D68E986}"/>
    <hyperlink ref="B8" r:id="rId2" xr:uid="{01E60A01-EEF3-4F3C-B144-6EE408B0A61F}"/>
    <hyperlink ref="B21" r:id="rId3" xr:uid="{A697C6B4-89E2-4449-88C5-4257F57DF30A}"/>
    <hyperlink ref="B25" r:id="rId4" display="https://www.freshbooks.com/hub/accounting/calculate-overhead-cost" xr:uid="{A4135C32-9A8D-4153-9826-0870DDAED108}"/>
    <hyperlink ref="B29" r:id="rId5" display="https://www.accountingtools.com/articles/what-is-the-overhead-rate.html" xr:uid="{3CFF0FF9-91DE-416F-B3BD-03F35117B679}"/>
    <hyperlink ref="B33" r:id="rId6" display="https://www.patriotsoftware.com/blog/accounting/cash-basis-vs-accrual-comparing-accounting-methods/?utm_source=google&amp;utm_medium=cpc&amp;utm_campaign=Non%20Brand%20-%20DSA%20Accounting%20-%20RLSA&amp;utm_content=accounting&amp;utm_term=&amp;utm_pc=&amp;gclid=EAIaIQobChMI77_w7uud9gIVhSCtBh2WwAOREAAYASAAEgJVTPD_BwE" xr:uid="{24A82D45-4483-49B1-B826-BEC2B286B7E2}"/>
    <hyperlink ref="B37" r:id="rId7" display="https://pages.stern.nyu.edu/~adamodar/New_Home_Page/datafile/margin.html" xr:uid="{4BB44AC5-948A-497D-B64C-A2D0FD77F628}"/>
    <hyperlink ref="B18" r:id="rId8" display="https://www.census.gov/data.html" xr:uid="{EA0C7B22-9B2A-4EB0-B5F5-CD72037CA7FE}"/>
  </hyperlinks>
  <pageMargins left="0.7" right="0.7" top="0.75" bottom="0.75" header="0.3" footer="0.3"/>
  <pageSetup orientation="portrait" r:id="rId9"/>
  <legacy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228D-89CD-46BA-868A-38F29B42216D}">
  <dimension ref="B2:R584"/>
  <sheetViews>
    <sheetView showZeros="0" workbookViewId="0">
      <selection activeCell="F5" sqref="F5"/>
    </sheetView>
  </sheetViews>
  <sheetFormatPr defaultColWidth="8.88671875" defaultRowHeight="14.4" x14ac:dyDescent="0.3"/>
  <cols>
    <col min="1" max="1" width="2.5546875" style="2" customWidth="1"/>
    <col min="2" max="2" width="16" style="63" customWidth="1"/>
    <col min="3" max="3" width="23.6640625" style="2" customWidth="1"/>
    <col min="4" max="4" width="2.33203125" style="63" customWidth="1"/>
    <col min="5" max="5" width="21" style="63" customWidth="1"/>
    <col min="6" max="6" width="13.44140625" style="63" customWidth="1"/>
    <col min="7" max="7" width="2.33203125" style="63" customWidth="1"/>
    <col min="8" max="8" width="12.77734375" style="72" customWidth="1"/>
    <col min="9" max="9" width="12.77734375" style="2" customWidth="1"/>
    <col min="10" max="10" width="0.44140625" style="2" customWidth="1"/>
    <col min="11" max="11" width="17.6640625" style="3" customWidth="1"/>
    <col min="12" max="12" width="0.44140625" style="2" customWidth="1"/>
    <col min="13" max="13" width="12.77734375" style="3" customWidth="1"/>
    <col min="15" max="15" width="16.33203125" style="3" customWidth="1"/>
    <col min="16" max="16384" width="8.88671875" style="2"/>
  </cols>
  <sheetData>
    <row r="2" spans="2:17" ht="33.6" customHeight="1" x14ac:dyDescent="0.3">
      <c r="B2" s="644" t="s">
        <v>103</v>
      </c>
      <c r="C2" s="644"/>
      <c r="E2" s="645" t="s">
        <v>120</v>
      </c>
      <c r="F2" s="645"/>
      <c r="H2" s="646" t="s">
        <v>10</v>
      </c>
      <c r="I2" s="646"/>
      <c r="J2" s="646"/>
      <c r="K2" s="646"/>
      <c r="L2" s="646"/>
      <c r="M2" s="646"/>
      <c r="O2" s="102"/>
      <c r="P2" s="65"/>
    </row>
    <row r="3" spans="2:17" s="103" customFormat="1" ht="27.6" customHeight="1" x14ac:dyDescent="0.3">
      <c r="D3" s="66"/>
      <c r="E3" s="66"/>
      <c r="G3" s="66"/>
      <c r="H3" s="7"/>
      <c r="J3" s="69"/>
      <c r="L3" s="69"/>
      <c r="P3" s="114"/>
      <c r="Q3" s="114"/>
    </row>
    <row r="4" spans="2:17" s="63" customFormat="1" x14ac:dyDescent="0.3">
      <c r="B4" s="63" t="s">
        <v>23</v>
      </c>
      <c r="C4" s="2" t="s">
        <v>108</v>
      </c>
      <c r="E4" s="8" t="s">
        <v>211</v>
      </c>
      <c r="F4" s="2" t="s">
        <v>108</v>
      </c>
      <c r="H4" s="7" t="s">
        <v>252</v>
      </c>
      <c r="I4" s="2" t="s">
        <v>108</v>
      </c>
      <c r="J4" s="2"/>
      <c r="L4" s="2"/>
      <c r="O4" s="84"/>
      <c r="Q4" s="64"/>
    </row>
    <row r="5" spans="2:17" x14ac:dyDescent="0.3">
      <c r="C5" s="101" t="s">
        <v>21</v>
      </c>
      <c r="F5" s="101" t="s">
        <v>215</v>
      </c>
      <c r="I5" s="101" t="s">
        <v>104</v>
      </c>
      <c r="K5" s="2"/>
      <c r="M5" s="2"/>
      <c r="O5" s="2"/>
      <c r="P5" s="65"/>
      <c r="Q5" s="65"/>
    </row>
    <row r="6" spans="2:17" x14ac:dyDescent="0.3">
      <c r="C6" s="101" t="s">
        <v>18</v>
      </c>
      <c r="F6" s="101" t="s">
        <v>7</v>
      </c>
      <c r="I6" s="101" t="s">
        <v>214</v>
      </c>
      <c r="K6" s="2"/>
      <c r="M6" s="2"/>
      <c r="O6" s="2"/>
      <c r="P6" s="65"/>
      <c r="Q6" s="65"/>
    </row>
    <row r="7" spans="2:17" x14ac:dyDescent="0.3">
      <c r="C7" s="101" t="s">
        <v>19</v>
      </c>
      <c r="F7" s="101" t="s">
        <v>212</v>
      </c>
      <c r="I7" s="101" t="s">
        <v>235</v>
      </c>
      <c r="K7" s="2"/>
      <c r="M7" s="2"/>
      <c r="O7" s="2"/>
      <c r="P7" s="65"/>
      <c r="Q7" s="65"/>
    </row>
    <row r="8" spans="2:17" x14ac:dyDescent="0.3">
      <c r="C8" s="101" t="s">
        <v>20</v>
      </c>
      <c r="K8" s="2"/>
      <c r="M8" s="2"/>
      <c r="O8" s="2"/>
      <c r="P8" s="65"/>
      <c r="Q8" s="65"/>
    </row>
    <row r="9" spans="2:17" x14ac:dyDescent="0.3">
      <c r="C9" s="101" t="s">
        <v>247</v>
      </c>
      <c r="F9" s="2"/>
      <c r="H9" s="7" t="s">
        <v>236</v>
      </c>
      <c r="I9" s="2" t="s">
        <v>108</v>
      </c>
      <c r="K9" s="2"/>
      <c r="M9" s="2"/>
      <c r="O9" s="2"/>
      <c r="P9" s="65"/>
      <c r="Q9" s="65"/>
    </row>
    <row r="10" spans="2:17" x14ac:dyDescent="0.3">
      <c r="C10" s="101" t="s">
        <v>187</v>
      </c>
      <c r="H10" s="2"/>
      <c r="I10" s="101" t="s">
        <v>105</v>
      </c>
      <c r="M10" s="2"/>
      <c r="O10" s="2"/>
      <c r="P10" s="65"/>
    </row>
    <row r="11" spans="2:17" x14ac:dyDescent="0.3">
      <c r="C11" s="101" t="s">
        <v>153</v>
      </c>
      <c r="H11" s="2"/>
      <c r="I11" s="101" t="s">
        <v>106</v>
      </c>
      <c r="K11" s="2"/>
      <c r="M11" s="2"/>
      <c r="O11" s="2"/>
      <c r="P11" s="65"/>
    </row>
    <row r="12" spans="2:17" x14ac:dyDescent="0.3">
      <c r="C12" s="101"/>
      <c r="F12" s="2"/>
      <c r="H12" s="2"/>
      <c r="K12" s="2"/>
      <c r="M12" s="2"/>
      <c r="O12" s="2"/>
      <c r="P12" s="65"/>
    </row>
    <row r="13" spans="2:17" x14ac:dyDescent="0.3">
      <c r="C13" s="101"/>
      <c r="F13" s="2"/>
      <c r="H13" s="647" t="s">
        <v>211</v>
      </c>
      <c r="I13" s="2" t="s">
        <v>108</v>
      </c>
      <c r="K13" s="2"/>
      <c r="M13" s="2"/>
      <c r="O13" s="2"/>
      <c r="P13" s="65"/>
    </row>
    <row r="14" spans="2:17" x14ac:dyDescent="0.3">
      <c r="C14" s="101"/>
      <c r="H14" s="647"/>
      <c r="I14" s="2" t="str">
        <f>F5</f>
        <v>Production</v>
      </c>
      <c r="K14" s="2"/>
      <c r="M14" s="2"/>
      <c r="O14" s="2"/>
      <c r="P14" s="65"/>
    </row>
    <row r="15" spans="2:17" x14ac:dyDescent="0.3">
      <c r="C15" s="101"/>
      <c r="H15" s="2"/>
      <c r="I15" s="2" t="str">
        <f>F6</f>
        <v>Sales</v>
      </c>
      <c r="K15" s="2"/>
      <c r="M15" s="2"/>
      <c r="O15" s="2"/>
      <c r="P15" s="65"/>
    </row>
    <row r="16" spans="2:17" x14ac:dyDescent="0.3">
      <c r="H16" s="2"/>
      <c r="I16" s="2" t="str">
        <f>F7</f>
        <v>Service</v>
      </c>
      <c r="K16" s="2"/>
      <c r="M16" s="2"/>
      <c r="O16" s="2"/>
      <c r="P16" s="65"/>
    </row>
    <row r="17" spans="2:18" x14ac:dyDescent="0.3">
      <c r="B17" s="63" t="s">
        <v>24</v>
      </c>
      <c r="C17" s="2" t="s">
        <v>108</v>
      </c>
      <c r="K17" s="2"/>
      <c r="M17" s="2"/>
      <c r="O17" s="2"/>
      <c r="P17" s="105"/>
      <c r="Q17" s="3"/>
      <c r="R17" s="3"/>
    </row>
    <row r="18" spans="2:18" x14ac:dyDescent="0.3">
      <c r="C18" s="101" t="s">
        <v>265</v>
      </c>
      <c r="K18" s="2"/>
      <c r="M18" s="2"/>
      <c r="O18" s="2"/>
    </row>
    <row r="19" spans="2:18" x14ac:dyDescent="0.3">
      <c r="C19" s="101" t="s">
        <v>264</v>
      </c>
      <c r="Q19"/>
      <c r="R19" s="3"/>
    </row>
    <row r="20" spans="2:18" x14ac:dyDescent="0.3">
      <c r="C20" s="101" t="s">
        <v>266</v>
      </c>
      <c r="Q20"/>
      <c r="R20" s="3"/>
    </row>
    <row r="21" spans="2:18" x14ac:dyDescent="0.3">
      <c r="C21" s="101"/>
      <c r="H21" s="2"/>
      <c r="Q21"/>
    </row>
    <row r="22" spans="2:18" x14ac:dyDescent="0.3">
      <c r="Q22"/>
    </row>
    <row r="23" spans="2:18" x14ac:dyDescent="0.3">
      <c r="Q23"/>
    </row>
    <row r="24" spans="2:18" x14ac:dyDescent="0.3">
      <c r="Q24"/>
    </row>
    <row r="581" spans="3:3" x14ac:dyDescent="0.3">
      <c r="C581" s="65" t="s">
        <v>349</v>
      </c>
    </row>
    <row r="582" spans="3:3" x14ac:dyDescent="0.3">
      <c r="C582" s="2" t="s">
        <v>350</v>
      </c>
    </row>
    <row r="583" spans="3:3" x14ac:dyDescent="0.3">
      <c r="C583" s="2" t="s">
        <v>351</v>
      </c>
    </row>
    <row r="584" spans="3:3" x14ac:dyDescent="0.3">
      <c r="C584" s="2" t="s">
        <v>352</v>
      </c>
    </row>
  </sheetData>
  <sortState xmlns:xlrd2="http://schemas.microsoft.com/office/spreadsheetml/2017/richdata2" ref="C5:C11">
    <sortCondition ref="C5:C11"/>
  </sortState>
  <mergeCells count="4">
    <mergeCell ref="B2:C2"/>
    <mergeCell ref="E2:F2"/>
    <mergeCell ref="H2:M2"/>
    <mergeCell ref="H13:H14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Read First</vt:lpstr>
      <vt:lpstr>Start Here</vt:lpstr>
      <vt:lpstr>Labor Calculator</vt:lpstr>
      <vt:lpstr>Direct &amp; Operating Labor</vt:lpstr>
      <vt:lpstr>Operating Expenses</vt:lpstr>
      <vt:lpstr>COGS &amp; COSS</vt:lpstr>
      <vt:lpstr>Pricing &amp; Financial Position</vt:lpstr>
      <vt:lpstr>User Support</vt:lpstr>
      <vt:lpstr>Drop-Down Lists</vt:lpstr>
      <vt:lpstr>COGS</vt:lpstr>
      <vt:lpstr>COS</vt:lpstr>
      <vt:lpstr>COSS</vt:lpstr>
      <vt:lpstr>Other</vt:lpstr>
      <vt:lpstr>'COGS &amp; COSS'!Print_Area</vt:lpstr>
      <vt:lpstr>'Operating Expenses'!Print_Area</vt:lpstr>
      <vt:lpstr>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Lamb</dc:creator>
  <cp:lastModifiedBy>Steven Lamb</cp:lastModifiedBy>
  <cp:lastPrinted>2021-12-31T17:51:33Z</cp:lastPrinted>
  <dcterms:created xsi:type="dcterms:W3CDTF">2020-09-02T15:58:33Z</dcterms:created>
  <dcterms:modified xsi:type="dcterms:W3CDTF">2023-03-13T19:41:04Z</dcterms:modified>
</cp:coreProperties>
</file>